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55" windowWidth="5025" windowHeight="6165" tabRatio="919" activeTab="2"/>
  </bookViews>
  <sheets>
    <sheet name="MP-výsledky SEN 1-5" sheetId="1" r:id="rId1"/>
    <sheet name="MP-výsledky JUN 1-5" sheetId="2" r:id="rId2"/>
    <sheet name="MP-výsledky 1-7" sheetId="3" r:id="rId3"/>
  </sheets>
  <definedNames/>
  <calcPr fullCalcOnLoad="1"/>
</workbook>
</file>

<file path=xl/sharedStrings.xml><?xml version="1.0" encoding="utf-8"?>
<sst xmlns="http://schemas.openxmlformats.org/spreadsheetml/2006/main" count="382" uniqueCount="147">
  <si>
    <t>Pořadí</t>
  </si>
  <si>
    <t>St.číslo</t>
  </si>
  <si>
    <t>Jméno</t>
  </si>
  <si>
    <t>Dis.1</t>
  </si>
  <si>
    <t>Dis.2</t>
  </si>
  <si>
    <t>Dis.3</t>
  </si>
  <si>
    <t>Dis.4</t>
  </si>
  <si>
    <t>Dis.5</t>
  </si>
  <si>
    <t>metry</t>
  </si>
  <si>
    <t>Pětiboj</t>
  </si>
  <si>
    <t>Dis.6</t>
  </si>
  <si>
    <t>Dis.7</t>
  </si>
  <si>
    <t>MO MRS</t>
  </si>
  <si>
    <t>Kroměříž</t>
  </si>
  <si>
    <t>Jihlava</t>
  </si>
  <si>
    <t>sedmiboj</t>
  </si>
  <si>
    <t>M U Ž I - SEDMIBOJ</t>
  </si>
  <si>
    <t>M U Ž I - PĚTIBOJ</t>
  </si>
  <si>
    <t>J U N I O Ř I - PĚTIBOJ</t>
  </si>
  <si>
    <t>J U N I O R K Y - PĚTIBOJ</t>
  </si>
  <si>
    <t>Písek</t>
  </si>
  <si>
    <t>Volary</t>
  </si>
  <si>
    <t>Most</t>
  </si>
  <si>
    <t>Pelhřimov</t>
  </si>
  <si>
    <t>Ž E N Y - PĚTIBOJ</t>
  </si>
  <si>
    <t>nejdelší hod</t>
  </si>
  <si>
    <t>Bombera  Jan</t>
  </si>
  <si>
    <t>Šula  Jiří, Ing.</t>
  </si>
  <si>
    <t>Brokeš  Petr, Ing.</t>
  </si>
  <si>
    <t>Krejčí  Miloslav, Ing.</t>
  </si>
  <si>
    <t>Honzírek  Stanislav, Ing.</t>
  </si>
  <si>
    <t>Weitz  Jan</t>
  </si>
  <si>
    <t>Krejčí  Martin</t>
  </si>
  <si>
    <t>Marková  Kateřina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</si>
  <si>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</si>
  <si>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</si>
  <si>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</si>
  <si>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</si>
  <si>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</si>
  <si>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</si>
  <si>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</si>
  <si>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</si>
  <si>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</si>
  <si>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</si>
  <si>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</si>
  <si>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</si>
  <si>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</si>
  <si>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</si>
  <si>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</si>
  <si>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</si>
  <si>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Humpolec</t>
  </si>
  <si>
    <t>Marek  Jiří ml.</t>
  </si>
  <si>
    <t>Kobliha  Karel, Bc.</t>
  </si>
  <si>
    <t>Horák  Martin</t>
  </si>
  <si>
    <t>Humpál  Filip</t>
  </si>
  <si>
    <t>ÚS Ostrava</t>
  </si>
  <si>
    <t>Targosz  Wlodzimierz</t>
  </si>
  <si>
    <t>Pročka  Robert</t>
  </si>
  <si>
    <t>ÚS Praha</t>
  </si>
  <si>
    <t>Přepechal  Jaromír</t>
  </si>
  <si>
    <t>Nims  Luboš, Ing.</t>
  </si>
  <si>
    <t>Jouza Ladislav</t>
  </si>
  <si>
    <t>Bohumín</t>
  </si>
  <si>
    <t>17.</t>
  </si>
  <si>
    <t>18.</t>
  </si>
  <si>
    <t>19.</t>
  </si>
  <si>
    <t>Velké Pavlovice</t>
  </si>
  <si>
    <t>20.</t>
  </si>
  <si>
    <t>21.</t>
  </si>
  <si>
    <t>22.</t>
  </si>
  <si>
    <t>Sapigórski  Karol</t>
  </si>
  <si>
    <t>Frýdek-Místek</t>
  </si>
  <si>
    <t>23.</t>
  </si>
  <si>
    <t>24.</t>
  </si>
  <si>
    <t>Míková  Lucie</t>
  </si>
  <si>
    <t>Petrů  Jana</t>
  </si>
  <si>
    <t>Krulišová  Miroslava</t>
  </si>
  <si>
    <t>Spáčil  Tomáš</t>
  </si>
  <si>
    <t>Hořovice</t>
  </si>
  <si>
    <t>Slezák  Lukáš</t>
  </si>
  <si>
    <t>Matyáš  Marek</t>
  </si>
  <si>
    <t>V. Pavlovice</t>
  </si>
  <si>
    <t>Plachá  Zuzana</t>
  </si>
  <si>
    <t>Šulová  Julie</t>
  </si>
  <si>
    <t>Sapigórski  Piotr</t>
  </si>
  <si>
    <t>Mík  Robert</t>
  </si>
  <si>
    <t>25.</t>
  </si>
  <si>
    <t>26.</t>
  </si>
  <si>
    <t>27.</t>
  </si>
  <si>
    <t>28.</t>
  </si>
  <si>
    <t>Žirovnice</t>
  </si>
  <si>
    <t>Housová  Gabriela</t>
  </si>
  <si>
    <t>Lauš  Lukáš</t>
  </si>
  <si>
    <t>Zelenková  Iva</t>
  </si>
  <si>
    <t>Pavlík  Karel</t>
  </si>
  <si>
    <t>Roubal  Milan</t>
  </si>
  <si>
    <t>Hubálek  Martin</t>
  </si>
  <si>
    <t>Jankovič  Miroslav</t>
  </si>
  <si>
    <t>Bratislava V</t>
  </si>
  <si>
    <t>Targosz  Dorota</t>
  </si>
  <si>
    <t>Kazda  Dušan</t>
  </si>
  <si>
    <t>Košařík  Petr</t>
  </si>
  <si>
    <t>Bombera  Jan ml.</t>
  </si>
  <si>
    <t>Litovel</t>
  </si>
  <si>
    <t>Benko Erik</t>
  </si>
  <si>
    <t>Náhlík Rastislav</t>
  </si>
  <si>
    <t>Vaculík Filip</t>
  </si>
  <si>
    <t>Vaculík Jaroslav</t>
  </si>
  <si>
    <t>Plachý Jiří</t>
  </si>
  <si>
    <t>Nims Petr</t>
  </si>
  <si>
    <t>MORAVSKÝ  POHÁR  - FINÁLE  ČESKÉHO  POHÁRU  2015</t>
  </si>
  <si>
    <t>VELKÉ PAVLOVICE  26.9.2015</t>
  </si>
  <si>
    <t>Severočeský ÚS</t>
  </si>
  <si>
    <t>Stieberová Lucie</t>
  </si>
  <si>
    <t>Západočeský ÚS</t>
  </si>
  <si>
    <t>Kläusler Alena</t>
  </si>
  <si>
    <t>CC Wien (AUT)</t>
  </si>
  <si>
    <t>Häner Simone</t>
  </si>
  <si>
    <t>Gempen (SUI)</t>
  </si>
  <si>
    <t>bodovací komise:  Štollová Martina, Šulová Julie</t>
  </si>
  <si>
    <t>hlavní rozhodčí:  Škarpíšek František</t>
  </si>
  <si>
    <t>Vaněček Jiří</t>
  </si>
  <si>
    <t>Humpál Vojtěch</t>
  </si>
  <si>
    <t>Buřič Tomáš</t>
  </si>
  <si>
    <t>Gaál Tomáš</t>
  </si>
  <si>
    <t>Gaál Ján</t>
  </si>
  <si>
    <t>Calta Václav</t>
  </si>
  <si>
    <t>Sedlčany</t>
  </si>
  <si>
    <t>Burda Vojtěch</t>
  </si>
  <si>
    <t>Mikuláš Ondřej</t>
  </si>
  <si>
    <t>Zavadil Radek</t>
  </si>
  <si>
    <t>Sitek Filip</t>
  </si>
  <si>
    <t>Tichý Štefan</t>
  </si>
  <si>
    <t>Kozák Dominik</t>
  </si>
  <si>
    <t>Sepekář Milan</t>
  </si>
  <si>
    <t>Hynek David</t>
  </si>
  <si>
    <t>Mathauser Jakub</t>
  </si>
  <si>
    <t>Tichá Lenka</t>
  </si>
  <si>
    <t>Roblová Kateřina</t>
  </si>
  <si>
    <t>Husinec</t>
  </si>
  <si>
    <t>Konderlová Lucie</t>
  </si>
  <si>
    <t>Grznárová Tereza</t>
  </si>
  <si>
    <t>Staršicová Vanessa</t>
  </si>
  <si>
    <t>Brodnianská Michaela</t>
  </si>
  <si>
    <t>Tschabrun Janine</t>
  </si>
  <si>
    <t>29.</t>
  </si>
  <si>
    <t>30.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</si>
</sst>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h:mm;@"/>
    <numFmt numFmtId="166" formatCode="h:mm:ss;@"/>
    <numFmt numFmtId="167" formatCode="mm:ss.0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[$-405]d\.\ mmmm\ yyyy"/>
  </numFmts>
  <fonts count="5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u val="single"/>
      <sz val="16"/>
      <name val="Arial CE"/>
      <family val="2"/>
    </font>
    <font>
      <i/>
      <sz val="8"/>
      <color indexed="10"/>
      <name val="Arial CE"/>
      <family val="2"/>
    </font>
    <font>
      <i/>
      <sz val="10"/>
      <name val="Arial CE"/>
      <family val="2"/>
    </font>
    <font>
      <b/>
      <u val="single"/>
      <sz val="14"/>
      <name val="Arial CE"/>
      <family val="2"/>
    </font>
    <font>
      <b/>
      <i/>
      <u val="single"/>
      <sz val="12"/>
      <name val="Arial"/>
      <family val="2"/>
    </font>
    <font>
      <sz val="10"/>
      <color indexed="8"/>
      <name val="Arial CE"/>
      <family val="2"/>
    </font>
    <font>
      <b/>
      <i/>
      <sz val="10"/>
      <name val="Arial CE"/>
      <family val="2"/>
    </font>
    <font>
      <b/>
      <i/>
      <u val="single"/>
      <sz val="16"/>
      <name val="Arial"/>
      <family val="2"/>
    </font>
    <font>
      <i/>
      <sz val="8"/>
      <name val="Arial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i/>
      <sz val="10"/>
      <color indexed="10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double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21" fillId="0" borderId="8" applyBorder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25" borderId="9" applyNumberFormat="0" applyAlignment="0" applyProtection="0"/>
    <xf numFmtId="0" fontId="54" fillId="26" borderId="9" applyNumberFormat="0" applyAlignment="0" applyProtection="0"/>
    <xf numFmtId="0" fontId="55" fillId="26" borderId="10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textRotation="90"/>
    </xf>
    <xf numFmtId="0" fontId="1" fillId="0" borderId="14" xfId="0" applyFont="1" applyBorder="1" applyAlignment="1">
      <alignment textRotation="90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0" fillId="0" borderId="23" xfId="0" applyNumberFormat="1" applyFont="1" applyBorder="1" applyAlignment="1">
      <alignment horizontal="right"/>
    </xf>
    <xf numFmtId="164" fontId="0" fillId="0" borderId="24" xfId="0" applyNumberFormat="1" applyFont="1" applyBorder="1" applyAlignment="1">
      <alignment horizontal="right"/>
    </xf>
    <xf numFmtId="164" fontId="0" fillId="0" borderId="25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right"/>
    </xf>
    <xf numFmtId="2" fontId="0" fillId="0" borderId="27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3" fillId="0" borderId="0" xfId="0" applyFont="1" applyAlignment="1">
      <alignment/>
    </xf>
    <xf numFmtId="164" fontId="0" fillId="0" borderId="34" xfId="0" applyNumberFormat="1" applyFont="1" applyBorder="1" applyAlignment="1">
      <alignment horizontal="right"/>
    </xf>
    <xf numFmtId="2" fontId="1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0" fillId="0" borderId="42" xfId="0" applyNumberFormat="1" applyFont="1" applyBorder="1" applyAlignment="1">
      <alignment horizontal="right"/>
    </xf>
    <xf numFmtId="2" fontId="15" fillId="0" borderId="42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43" xfId="0" applyFont="1" applyBorder="1" applyAlignment="1">
      <alignment horizontal="center"/>
    </xf>
    <xf numFmtId="164" fontId="0" fillId="0" borderId="44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2" fontId="0" fillId="0" borderId="45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2" fontId="0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2" fontId="15" fillId="0" borderId="26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2" fillId="33" borderId="50" xfId="0" applyFont="1" applyFill="1" applyBorder="1" applyAlignment="1">
      <alignment horizontal="center" vertical="center"/>
    </xf>
    <xf numFmtId="164" fontId="2" fillId="33" borderId="51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164" fontId="2" fillId="33" borderId="52" xfId="0" applyNumberFormat="1" applyFont="1" applyFill="1" applyBorder="1" applyAlignment="1">
      <alignment horizontal="center"/>
    </xf>
    <xf numFmtId="164" fontId="2" fillId="33" borderId="53" xfId="0" applyNumberFormat="1" applyFont="1" applyFill="1" applyBorder="1" applyAlignment="1">
      <alignment horizontal="center"/>
    </xf>
    <xf numFmtId="164" fontId="2" fillId="33" borderId="54" xfId="0" applyNumberFormat="1" applyFont="1" applyFill="1" applyBorder="1" applyAlignment="1">
      <alignment horizontal="center"/>
    </xf>
    <xf numFmtId="164" fontId="2" fillId="33" borderId="55" xfId="0" applyNumberFormat="1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 vertical="center"/>
    </xf>
    <xf numFmtId="2" fontId="15" fillId="0" borderId="45" xfId="0" applyNumberFormat="1" applyFont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164" fontId="0" fillId="0" borderId="56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11" fillId="0" borderId="8" xfId="0" applyNumberFormat="1" applyFont="1" applyBorder="1" applyAlignment="1">
      <alignment horizontal="center" vertical="center"/>
    </xf>
    <xf numFmtId="2" fontId="11" fillId="0" borderId="35" xfId="0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38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64" fontId="0" fillId="0" borderId="24" xfId="39" applyNumberFormat="1" applyFont="1" applyBorder="1" applyAlignment="1">
      <alignment horizontal="right"/>
    </xf>
    <xf numFmtId="0" fontId="18" fillId="0" borderId="3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9" fillId="0" borderId="33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33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31" xfId="0" applyFont="1" applyFill="1" applyBorder="1" applyAlignment="1">
      <alignment/>
    </xf>
    <xf numFmtId="1" fontId="0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9" fillId="0" borderId="33" xfId="0" applyFont="1" applyFill="1" applyBorder="1" applyAlignment="1">
      <alignment/>
    </xf>
    <xf numFmtId="0" fontId="19" fillId="0" borderId="48" xfId="0" applyFont="1" applyBorder="1" applyAlignment="1">
      <alignment horizontal="center" vertical="center"/>
    </xf>
    <xf numFmtId="0" fontId="19" fillId="0" borderId="22" xfId="0" applyFont="1" applyFill="1" applyBorder="1" applyAlignment="1">
      <alignment/>
    </xf>
    <xf numFmtId="0" fontId="19" fillId="0" borderId="4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22" xfId="0" applyFont="1" applyBorder="1" applyAlignment="1">
      <alignment/>
    </xf>
    <xf numFmtId="0" fontId="1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19" fillId="0" borderId="21" xfId="0" applyFont="1" applyBorder="1" applyAlignment="1">
      <alignment/>
    </xf>
    <xf numFmtId="2" fontId="11" fillId="0" borderId="57" xfId="0" applyNumberFormat="1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9" fillId="0" borderId="59" xfId="0" applyFont="1" applyFill="1" applyBorder="1" applyAlignment="1">
      <alignment/>
    </xf>
    <xf numFmtId="0" fontId="19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2" fontId="11" fillId="0" borderId="60" xfId="0" applyNumberFormat="1" applyFont="1" applyBorder="1" applyAlignment="1">
      <alignment horizontal="center"/>
    </xf>
    <xf numFmtId="164" fontId="0" fillId="0" borderId="62" xfId="0" applyNumberFormat="1" applyFont="1" applyBorder="1" applyAlignment="1">
      <alignment horizontal="right"/>
    </xf>
    <xf numFmtId="164" fontId="2" fillId="33" borderId="63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2" fontId="11" fillId="0" borderId="60" xfId="0" applyNumberFormat="1" applyFont="1" applyBorder="1" applyAlignment="1">
      <alignment horizontal="center" vertical="center"/>
    </xf>
    <xf numFmtId="1" fontId="0" fillId="0" borderId="59" xfId="0" applyNumberFormat="1" applyFont="1" applyBorder="1" applyAlignment="1">
      <alignment horizontal="center"/>
    </xf>
    <xf numFmtId="0" fontId="9" fillId="0" borderId="39" xfId="0" applyFont="1" applyBorder="1" applyAlignment="1">
      <alignment/>
    </xf>
    <xf numFmtId="1" fontId="0" fillId="0" borderId="40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2" fontId="11" fillId="0" borderId="39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right"/>
    </xf>
    <xf numFmtId="2" fontId="11" fillId="0" borderId="35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right"/>
    </xf>
    <xf numFmtId="2" fontId="11" fillId="0" borderId="38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 vertical="center"/>
    </xf>
    <xf numFmtId="2" fontId="11" fillId="0" borderId="35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right"/>
    </xf>
    <xf numFmtId="0" fontId="19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2" fontId="0" fillId="0" borderId="6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164" fontId="2" fillId="34" borderId="52" xfId="0" applyNumberFormat="1" applyFont="1" applyFill="1" applyBorder="1" applyAlignment="1">
      <alignment horizontal="center"/>
    </xf>
    <xf numFmtId="164" fontId="2" fillId="34" borderId="55" xfId="0" applyNumberFormat="1" applyFont="1" applyFill="1" applyBorder="1" applyAlignment="1">
      <alignment horizontal="center"/>
    </xf>
    <xf numFmtId="164" fontId="2" fillId="34" borderId="53" xfId="0" applyNumberFormat="1" applyFont="1" applyFill="1" applyBorder="1" applyAlignment="1">
      <alignment horizontal="center"/>
    </xf>
    <xf numFmtId="2" fontId="15" fillId="0" borderId="42" xfId="0" applyNumberFormat="1" applyFont="1" applyBorder="1" applyAlignment="1">
      <alignment horizontal="right"/>
    </xf>
    <xf numFmtId="2" fontId="15" fillId="0" borderId="27" xfId="0" applyNumberFormat="1" applyFont="1" applyBorder="1" applyAlignment="1">
      <alignment horizontal="right"/>
    </xf>
    <xf numFmtId="2" fontId="9" fillId="0" borderId="66" xfId="0" applyNumberFormat="1" applyFont="1" applyBorder="1" applyAlignment="1">
      <alignment horizontal="right"/>
    </xf>
    <xf numFmtId="2" fontId="15" fillId="0" borderId="26" xfId="0" applyNumberFormat="1" applyFont="1" applyBorder="1" applyAlignment="1">
      <alignment horizontal="right"/>
    </xf>
    <xf numFmtId="2" fontId="15" fillId="0" borderId="45" xfId="0" applyNumberFormat="1" applyFont="1" applyBorder="1" applyAlignment="1">
      <alignment horizontal="right"/>
    </xf>
    <xf numFmtId="2" fontId="9" fillId="0" borderId="42" xfId="0" applyNumberFormat="1" applyFont="1" applyBorder="1" applyAlignment="1">
      <alignment horizontal="right"/>
    </xf>
    <xf numFmtId="2" fontId="15" fillId="0" borderId="26" xfId="0" applyNumberFormat="1" applyFont="1" applyFill="1" applyBorder="1" applyAlignment="1">
      <alignment horizontal="right"/>
    </xf>
    <xf numFmtId="2" fontId="9" fillId="0" borderId="26" xfId="0" applyNumberFormat="1" applyFont="1" applyBorder="1" applyAlignment="1">
      <alignment horizontal="right"/>
    </xf>
    <xf numFmtId="2" fontId="9" fillId="0" borderId="45" xfId="0" applyNumberFormat="1" applyFont="1" applyBorder="1" applyAlignment="1">
      <alignment horizontal="right"/>
    </xf>
    <xf numFmtId="2" fontId="9" fillId="0" borderId="67" xfId="0" applyNumberFormat="1" applyFont="1" applyBorder="1" applyAlignment="1">
      <alignment horizontal="right"/>
    </xf>
    <xf numFmtId="2" fontId="0" fillId="0" borderId="68" xfId="0" applyNumberFormat="1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D58" sqref="D58"/>
    </sheetView>
  </sheetViews>
  <sheetFormatPr defaultColWidth="9.00390625" defaultRowHeight="12.75"/>
  <cols>
    <col min="1" max="2" width="3.75390625" style="0" customWidth="1"/>
    <col min="3" max="3" width="19.375" style="0" customWidth="1"/>
    <col min="4" max="4" width="13.875" style="0" customWidth="1"/>
    <col min="5" max="5" width="5.75390625" style="0" customWidth="1"/>
    <col min="6" max="6" width="5.875" style="0" customWidth="1"/>
    <col min="7" max="7" width="6.625" style="0" customWidth="1"/>
    <col min="8" max="9" width="5.75390625" style="0" customWidth="1"/>
    <col min="10" max="10" width="5.375" style="0" customWidth="1"/>
    <col min="11" max="11" width="7.625" style="0" bestFit="1" customWidth="1"/>
    <col min="12" max="12" width="8.75390625" style="0" customWidth="1"/>
  </cols>
  <sheetData>
    <row r="1" spans="1:12" ht="19.5" customHeight="1">
      <c r="A1" s="59" t="s">
        <v>110</v>
      </c>
      <c r="B1" s="59"/>
      <c r="C1" s="57"/>
      <c r="L1" s="58"/>
    </row>
    <row r="2" spans="1:12" ht="21" customHeight="1">
      <c r="A2" s="59"/>
      <c r="B2" s="59"/>
      <c r="C2" s="57"/>
      <c r="L2" s="58"/>
    </row>
    <row r="3" spans="3:12" ht="18" customHeight="1">
      <c r="C3" s="123" t="s">
        <v>17</v>
      </c>
      <c r="L3" s="122" t="s">
        <v>111</v>
      </c>
    </row>
    <row r="4" spans="4:6" ht="12" customHeight="1" thickBot="1">
      <c r="D4" s="11"/>
      <c r="E4" s="1"/>
      <c r="F4" s="1"/>
    </row>
    <row r="5" spans="1:12" ht="30" customHeight="1" thickBot="1">
      <c r="A5" s="88" t="s">
        <v>0</v>
      </c>
      <c r="B5" s="89" t="s">
        <v>1</v>
      </c>
      <c r="C5" s="16" t="s">
        <v>2</v>
      </c>
      <c r="D5" s="17" t="s">
        <v>12</v>
      </c>
      <c r="E5" s="18" t="s">
        <v>3</v>
      </c>
      <c r="F5" s="20" t="s">
        <v>25</v>
      </c>
      <c r="G5" s="18" t="s">
        <v>4</v>
      </c>
      <c r="H5" s="19" t="s">
        <v>5</v>
      </c>
      <c r="I5" s="19" t="s">
        <v>6</v>
      </c>
      <c r="J5" s="21" t="s">
        <v>8</v>
      </c>
      <c r="K5" s="24" t="s">
        <v>7</v>
      </c>
      <c r="L5" s="90" t="s">
        <v>9</v>
      </c>
    </row>
    <row r="6" spans="1:12" ht="15" customHeight="1" thickTop="1">
      <c r="A6" s="12" t="s">
        <v>34</v>
      </c>
      <c r="B6" s="74">
        <v>7</v>
      </c>
      <c r="C6" s="116" t="s">
        <v>26</v>
      </c>
      <c r="D6" s="85" t="s">
        <v>55</v>
      </c>
      <c r="E6" s="51">
        <v>95</v>
      </c>
      <c r="F6" s="103">
        <v>66.76</v>
      </c>
      <c r="G6" s="179">
        <v>131.34</v>
      </c>
      <c r="H6" s="54">
        <v>96</v>
      </c>
      <c r="I6" s="54">
        <v>95</v>
      </c>
      <c r="J6" s="44">
        <v>76.96</v>
      </c>
      <c r="K6" s="29">
        <f aca="true" t="shared" si="0" ref="K6:K34">J6*1.5</f>
        <v>115.44</v>
      </c>
      <c r="L6" s="91">
        <f aca="true" t="shared" si="1" ref="L6:L34">E6+G6+H6+I6+K6</f>
        <v>532.78</v>
      </c>
    </row>
    <row r="7" spans="1:12" ht="14.25" customHeight="1">
      <c r="A7" s="12" t="s">
        <v>35</v>
      </c>
      <c r="B7" s="74">
        <v>12</v>
      </c>
      <c r="C7" s="117" t="s">
        <v>54</v>
      </c>
      <c r="D7" s="78" t="s">
        <v>20</v>
      </c>
      <c r="E7" s="51">
        <v>100</v>
      </c>
      <c r="F7" s="104">
        <v>66</v>
      </c>
      <c r="G7" s="177">
        <v>131.8</v>
      </c>
      <c r="H7" s="54">
        <v>88</v>
      </c>
      <c r="I7" s="54">
        <v>95</v>
      </c>
      <c r="J7" s="44">
        <v>74.59</v>
      </c>
      <c r="K7" s="30">
        <f t="shared" si="0"/>
        <v>111.885</v>
      </c>
      <c r="L7" s="91">
        <f t="shared" si="1"/>
        <v>526.6850000000001</v>
      </c>
    </row>
    <row r="8" spans="1:12" ht="14.25" customHeight="1">
      <c r="A8" s="12" t="s">
        <v>36</v>
      </c>
      <c r="B8" s="74">
        <v>23</v>
      </c>
      <c r="C8" s="119" t="s">
        <v>56</v>
      </c>
      <c r="D8" s="78" t="s">
        <v>55</v>
      </c>
      <c r="E8" s="51">
        <v>100</v>
      </c>
      <c r="F8" s="105">
        <v>67.35</v>
      </c>
      <c r="G8" s="180">
        <v>132.55</v>
      </c>
      <c r="H8" s="54">
        <v>92</v>
      </c>
      <c r="I8" s="54">
        <v>90</v>
      </c>
      <c r="J8" s="44">
        <v>72.44</v>
      </c>
      <c r="K8" s="30">
        <f t="shared" si="0"/>
        <v>108.66</v>
      </c>
      <c r="L8" s="91">
        <f t="shared" si="1"/>
        <v>523.21</v>
      </c>
    </row>
    <row r="9" spans="1:12" ht="14.25" customHeight="1">
      <c r="A9" s="12" t="s">
        <v>37</v>
      </c>
      <c r="B9" s="74">
        <v>13</v>
      </c>
      <c r="C9" s="119" t="s">
        <v>27</v>
      </c>
      <c r="D9" s="78" t="s">
        <v>66</v>
      </c>
      <c r="E9" s="36">
        <v>100</v>
      </c>
      <c r="F9" s="105">
        <v>62.86</v>
      </c>
      <c r="G9" s="181">
        <v>125.4</v>
      </c>
      <c r="H9" s="54">
        <v>92</v>
      </c>
      <c r="I9" s="54">
        <v>95</v>
      </c>
      <c r="J9" s="44">
        <v>73.25</v>
      </c>
      <c r="K9" s="30">
        <f t="shared" si="0"/>
        <v>109.875</v>
      </c>
      <c r="L9" s="91">
        <f t="shared" si="1"/>
        <v>522.275</v>
      </c>
    </row>
    <row r="10" spans="1:12" ht="14.25" customHeight="1">
      <c r="A10" s="12" t="s">
        <v>38</v>
      </c>
      <c r="B10" s="74">
        <v>29</v>
      </c>
      <c r="C10" s="116" t="s">
        <v>77</v>
      </c>
      <c r="D10" s="85" t="s">
        <v>78</v>
      </c>
      <c r="E10" s="36">
        <v>95</v>
      </c>
      <c r="F10" s="47">
        <v>59</v>
      </c>
      <c r="G10" s="70">
        <v>117.46</v>
      </c>
      <c r="H10" s="112">
        <v>96</v>
      </c>
      <c r="I10" s="112">
        <v>100</v>
      </c>
      <c r="J10" s="43">
        <v>75.65</v>
      </c>
      <c r="K10" s="30">
        <f t="shared" si="0"/>
        <v>113.47500000000001</v>
      </c>
      <c r="L10" s="91">
        <f t="shared" si="1"/>
        <v>521.935</v>
      </c>
    </row>
    <row r="11" spans="1:12" ht="14.25" customHeight="1">
      <c r="A11" s="12" t="s">
        <v>39</v>
      </c>
      <c r="B11" s="74">
        <v>10</v>
      </c>
      <c r="C11" s="117" t="s">
        <v>31</v>
      </c>
      <c r="D11" s="78" t="s">
        <v>22</v>
      </c>
      <c r="E11" s="36">
        <v>95</v>
      </c>
      <c r="F11" s="105">
        <v>62.66</v>
      </c>
      <c r="G11" s="181">
        <v>124.36</v>
      </c>
      <c r="H11" s="54">
        <v>96</v>
      </c>
      <c r="I11" s="54">
        <v>95</v>
      </c>
      <c r="J11" s="43">
        <v>73.6</v>
      </c>
      <c r="K11" s="30">
        <f t="shared" si="0"/>
        <v>110.39999999999999</v>
      </c>
      <c r="L11" s="91">
        <f t="shared" si="1"/>
        <v>520.76</v>
      </c>
    </row>
    <row r="12" spans="1:12" ht="14.25" customHeight="1">
      <c r="A12" s="38" t="s">
        <v>40</v>
      </c>
      <c r="B12" s="74">
        <v>18</v>
      </c>
      <c r="C12" s="117" t="s">
        <v>109</v>
      </c>
      <c r="D12" s="78" t="s">
        <v>58</v>
      </c>
      <c r="E12" s="51">
        <v>95</v>
      </c>
      <c r="F12" s="105">
        <v>64.26</v>
      </c>
      <c r="G12" s="180">
        <v>126.29</v>
      </c>
      <c r="H12" s="55">
        <v>94</v>
      </c>
      <c r="I12" s="55">
        <v>95</v>
      </c>
      <c r="J12" s="43">
        <v>71.86</v>
      </c>
      <c r="K12" s="30">
        <f t="shared" si="0"/>
        <v>107.78999999999999</v>
      </c>
      <c r="L12" s="91">
        <f t="shared" si="1"/>
        <v>518.08</v>
      </c>
    </row>
    <row r="13" spans="1:12" ht="14.25" customHeight="1">
      <c r="A13" s="38" t="s">
        <v>41</v>
      </c>
      <c r="B13" s="74">
        <v>1</v>
      </c>
      <c r="C13" s="117" t="s">
        <v>52</v>
      </c>
      <c r="D13" s="85" t="s">
        <v>14</v>
      </c>
      <c r="E13" s="51">
        <v>100</v>
      </c>
      <c r="F13" s="104">
        <v>59.63</v>
      </c>
      <c r="G13" s="182">
        <v>118.9</v>
      </c>
      <c r="H13" s="55">
        <v>98</v>
      </c>
      <c r="I13" s="55">
        <v>90</v>
      </c>
      <c r="J13" s="43">
        <v>72.5</v>
      </c>
      <c r="K13" s="30">
        <f t="shared" si="0"/>
        <v>108.75</v>
      </c>
      <c r="L13" s="91">
        <f t="shared" si="1"/>
        <v>515.65</v>
      </c>
    </row>
    <row r="14" spans="1:12" ht="14.25" customHeight="1">
      <c r="A14" s="38" t="s">
        <v>42</v>
      </c>
      <c r="B14" s="74">
        <v>14</v>
      </c>
      <c r="C14" s="119" t="s">
        <v>57</v>
      </c>
      <c r="D14" s="85" t="s">
        <v>21</v>
      </c>
      <c r="E14" s="51">
        <v>100</v>
      </c>
      <c r="F14" s="104">
        <v>58.65</v>
      </c>
      <c r="G14" s="177">
        <v>117.25</v>
      </c>
      <c r="H14" s="55">
        <v>94</v>
      </c>
      <c r="I14" s="55">
        <v>95</v>
      </c>
      <c r="J14" s="43">
        <v>71.06</v>
      </c>
      <c r="K14" s="30">
        <f t="shared" si="0"/>
        <v>106.59</v>
      </c>
      <c r="L14" s="91">
        <f t="shared" si="1"/>
        <v>512.84</v>
      </c>
    </row>
    <row r="15" spans="1:12" ht="14.25" customHeight="1">
      <c r="A15" s="38" t="s">
        <v>43</v>
      </c>
      <c r="B15" s="74">
        <v>27</v>
      </c>
      <c r="C15" s="124" t="s">
        <v>105</v>
      </c>
      <c r="D15" s="125" t="s">
        <v>98</v>
      </c>
      <c r="E15" s="51">
        <v>95</v>
      </c>
      <c r="F15" s="104">
        <v>63.88</v>
      </c>
      <c r="G15" s="177">
        <v>125.82</v>
      </c>
      <c r="H15" s="55">
        <v>96</v>
      </c>
      <c r="I15" s="55">
        <v>85</v>
      </c>
      <c r="J15" s="43">
        <v>72.44</v>
      </c>
      <c r="K15" s="30">
        <f t="shared" si="0"/>
        <v>108.66</v>
      </c>
      <c r="L15" s="91">
        <f t="shared" si="1"/>
        <v>510.48</v>
      </c>
    </row>
    <row r="16" spans="1:12" ht="14.25" customHeight="1">
      <c r="A16" s="38" t="s">
        <v>44</v>
      </c>
      <c r="B16" s="74">
        <v>11</v>
      </c>
      <c r="C16" s="117" t="s">
        <v>51</v>
      </c>
      <c r="D16" s="85" t="s">
        <v>20</v>
      </c>
      <c r="E16" s="51">
        <v>85</v>
      </c>
      <c r="F16" s="104">
        <v>62</v>
      </c>
      <c r="G16" s="177">
        <v>122.64</v>
      </c>
      <c r="H16" s="144">
        <v>90</v>
      </c>
      <c r="I16" s="55">
        <v>100</v>
      </c>
      <c r="J16" s="43">
        <v>73.88</v>
      </c>
      <c r="K16" s="30">
        <f t="shared" si="0"/>
        <v>110.82</v>
      </c>
      <c r="L16" s="91">
        <f t="shared" si="1"/>
        <v>508.46</v>
      </c>
    </row>
    <row r="17" spans="1:12" ht="14.25" customHeight="1">
      <c r="A17" s="38" t="s">
        <v>45</v>
      </c>
      <c r="B17" s="74">
        <v>16</v>
      </c>
      <c r="C17" s="116" t="s">
        <v>59</v>
      </c>
      <c r="D17" s="85" t="s">
        <v>58</v>
      </c>
      <c r="E17" s="51">
        <v>95</v>
      </c>
      <c r="F17" s="104">
        <v>60.27</v>
      </c>
      <c r="G17" s="177">
        <v>117.56</v>
      </c>
      <c r="H17" s="55">
        <v>88</v>
      </c>
      <c r="I17" s="55">
        <v>95</v>
      </c>
      <c r="J17" s="43">
        <v>74.76</v>
      </c>
      <c r="K17" s="30">
        <f t="shared" si="0"/>
        <v>112.14000000000001</v>
      </c>
      <c r="L17" s="91">
        <f t="shared" si="1"/>
        <v>507.70000000000005</v>
      </c>
    </row>
    <row r="18" spans="1:12" ht="14.25" customHeight="1">
      <c r="A18" s="38" t="s">
        <v>46</v>
      </c>
      <c r="B18" s="74">
        <v>2</v>
      </c>
      <c r="C18" s="116" t="s">
        <v>29</v>
      </c>
      <c r="D18" s="78" t="s">
        <v>13</v>
      </c>
      <c r="E18" s="51">
        <v>95</v>
      </c>
      <c r="F18" s="104">
        <v>57.74</v>
      </c>
      <c r="G18" s="182">
        <v>110.92</v>
      </c>
      <c r="H18" s="55">
        <v>96</v>
      </c>
      <c r="I18" s="55">
        <v>90</v>
      </c>
      <c r="J18" s="43">
        <v>76.64</v>
      </c>
      <c r="K18" s="30">
        <f t="shared" si="0"/>
        <v>114.96000000000001</v>
      </c>
      <c r="L18" s="91">
        <f t="shared" si="1"/>
        <v>506.88</v>
      </c>
    </row>
    <row r="19" spans="1:12" ht="14.25" customHeight="1">
      <c r="A19" s="38" t="s">
        <v>47</v>
      </c>
      <c r="B19" s="74">
        <v>5</v>
      </c>
      <c r="C19" s="117" t="s">
        <v>107</v>
      </c>
      <c r="D19" s="85" t="s">
        <v>13</v>
      </c>
      <c r="E19" s="51">
        <v>95</v>
      </c>
      <c r="F19" s="104">
        <v>65</v>
      </c>
      <c r="G19" s="182">
        <v>128</v>
      </c>
      <c r="H19" s="55">
        <v>96</v>
      </c>
      <c r="I19" s="55">
        <v>80</v>
      </c>
      <c r="J19" s="43">
        <v>71.2</v>
      </c>
      <c r="K19" s="30">
        <f t="shared" si="0"/>
        <v>106.80000000000001</v>
      </c>
      <c r="L19" s="91">
        <f t="shared" si="1"/>
        <v>505.8</v>
      </c>
    </row>
    <row r="20" spans="1:12" ht="14.25" customHeight="1">
      <c r="A20" s="38" t="s">
        <v>48</v>
      </c>
      <c r="B20" s="74">
        <v>9</v>
      </c>
      <c r="C20" s="116" t="s">
        <v>85</v>
      </c>
      <c r="D20" s="78" t="s">
        <v>50</v>
      </c>
      <c r="E20" s="51">
        <v>85</v>
      </c>
      <c r="F20" s="104">
        <v>67.52</v>
      </c>
      <c r="G20" s="177">
        <v>130.29</v>
      </c>
      <c r="H20" s="55">
        <v>84</v>
      </c>
      <c r="I20" s="55">
        <v>95</v>
      </c>
      <c r="J20" s="43">
        <v>71.94</v>
      </c>
      <c r="K20" s="30">
        <f t="shared" si="0"/>
        <v>107.91</v>
      </c>
      <c r="L20" s="91">
        <f t="shared" si="1"/>
        <v>502.19999999999993</v>
      </c>
    </row>
    <row r="21" spans="1:12" ht="14.25" customHeight="1">
      <c r="A21" s="38" t="s">
        <v>49</v>
      </c>
      <c r="B21" s="74">
        <v>17</v>
      </c>
      <c r="C21" s="116" t="s">
        <v>94</v>
      </c>
      <c r="D21" s="78" t="s">
        <v>58</v>
      </c>
      <c r="E21" s="92">
        <v>90</v>
      </c>
      <c r="F21" s="104">
        <v>58.34</v>
      </c>
      <c r="G21" s="180">
        <v>116.36</v>
      </c>
      <c r="H21" s="55">
        <v>94</v>
      </c>
      <c r="I21" s="55">
        <v>90</v>
      </c>
      <c r="J21" s="43">
        <v>71.56</v>
      </c>
      <c r="K21" s="30">
        <f t="shared" si="0"/>
        <v>107.34</v>
      </c>
      <c r="L21" s="93">
        <f t="shared" si="1"/>
        <v>497.70000000000005</v>
      </c>
    </row>
    <row r="22" spans="1:12" ht="14.25" customHeight="1">
      <c r="A22" s="38" t="s">
        <v>63</v>
      </c>
      <c r="B22" s="160">
        <v>22</v>
      </c>
      <c r="C22" s="116" t="s">
        <v>96</v>
      </c>
      <c r="D22" s="164" t="s">
        <v>114</v>
      </c>
      <c r="E22" s="165">
        <v>90</v>
      </c>
      <c r="F22" s="162">
        <v>55.37</v>
      </c>
      <c r="G22" s="183">
        <v>109.99</v>
      </c>
      <c r="H22" s="144">
        <v>98</v>
      </c>
      <c r="I22" s="144">
        <v>95</v>
      </c>
      <c r="J22" s="157">
        <v>69.42</v>
      </c>
      <c r="K22" s="163">
        <f t="shared" si="0"/>
        <v>104.13</v>
      </c>
      <c r="L22" s="93">
        <f t="shared" si="1"/>
        <v>497.12</v>
      </c>
    </row>
    <row r="23" spans="1:12" ht="14.25" customHeight="1">
      <c r="A23" s="12" t="s">
        <v>64</v>
      </c>
      <c r="B23" s="74">
        <v>6</v>
      </c>
      <c r="C23" s="118" t="s">
        <v>28</v>
      </c>
      <c r="D23" s="78" t="s">
        <v>13</v>
      </c>
      <c r="E23" s="92">
        <v>90</v>
      </c>
      <c r="F23" s="104">
        <v>60.72</v>
      </c>
      <c r="G23" s="184">
        <v>119.52</v>
      </c>
      <c r="H23" s="55">
        <v>94</v>
      </c>
      <c r="I23" s="55">
        <v>85</v>
      </c>
      <c r="J23" s="43">
        <v>69</v>
      </c>
      <c r="K23" s="30">
        <f t="shared" si="0"/>
        <v>103.5</v>
      </c>
      <c r="L23" s="93">
        <f t="shared" si="1"/>
        <v>492.02</v>
      </c>
    </row>
    <row r="24" spans="1:12" ht="14.25" customHeight="1">
      <c r="A24" s="12" t="s">
        <v>65</v>
      </c>
      <c r="B24" s="74">
        <v>28</v>
      </c>
      <c r="C24" s="131" t="s">
        <v>104</v>
      </c>
      <c r="D24" s="129" t="s">
        <v>98</v>
      </c>
      <c r="E24" s="92">
        <v>95</v>
      </c>
      <c r="F24" s="104">
        <v>54.94</v>
      </c>
      <c r="G24" s="180">
        <v>109.48</v>
      </c>
      <c r="H24" s="55">
        <v>90</v>
      </c>
      <c r="I24" s="55">
        <v>90</v>
      </c>
      <c r="J24" s="43">
        <v>67.63</v>
      </c>
      <c r="K24" s="30">
        <f t="shared" si="0"/>
        <v>101.445</v>
      </c>
      <c r="L24" s="93">
        <f t="shared" si="1"/>
        <v>485.925</v>
      </c>
    </row>
    <row r="25" spans="1:12" ht="14.25" customHeight="1">
      <c r="A25" s="12" t="s">
        <v>67</v>
      </c>
      <c r="B25" s="160">
        <v>8</v>
      </c>
      <c r="C25" s="116" t="s">
        <v>108</v>
      </c>
      <c r="D25" s="161" t="s">
        <v>55</v>
      </c>
      <c r="E25" s="165">
        <v>85</v>
      </c>
      <c r="F25" s="162">
        <v>59.7</v>
      </c>
      <c r="G25" s="183">
        <v>118.5</v>
      </c>
      <c r="H25" s="144">
        <v>88</v>
      </c>
      <c r="I25" s="144">
        <v>85</v>
      </c>
      <c r="J25" s="157">
        <v>71</v>
      </c>
      <c r="K25" s="163">
        <f t="shared" si="0"/>
        <v>106.5</v>
      </c>
      <c r="L25" s="93">
        <f t="shared" si="1"/>
        <v>483</v>
      </c>
    </row>
    <row r="26" spans="1:12" ht="14.25" customHeight="1">
      <c r="A26" s="38" t="s">
        <v>68</v>
      </c>
      <c r="B26" s="74">
        <v>15</v>
      </c>
      <c r="C26" s="117" t="s">
        <v>106</v>
      </c>
      <c r="D26" s="78" t="s">
        <v>23</v>
      </c>
      <c r="E26" s="92">
        <v>80</v>
      </c>
      <c r="F26" s="104">
        <v>54.53</v>
      </c>
      <c r="G26" s="180">
        <v>109</v>
      </c>
      <c r="H26" s="55">
        <v>94</v>
      </c>
      <c r="I26" s="55">
        <v>85</v>
      </c>
      <c r="J26" s="43">
        <v>74.26</v>
      </c>
      <c r="K26" s="30">
        <f t="shared" si="0"/>
        <v>111.39000000000001</v>
      </c>
      <c r="L26" s="93">
        <f t="shared" si="1"/>
        <v>479.39</v>
      </c>
    </row>
    <row r="27" spans="1:12" ht="14.25" customHeight="1">
      <c r="A27" s="38" t="s">
        <v>69</v>
      </c>
      <c r="B27" s="114">
        <v>25</v>
      </c>
      <c r="C27" s="116" t="s">
        <v>70</v>
      </c>
      <c r="D27" s="78" t="s">
        <v>71</v>
      </c>
      <c r="E27" s="115">
        <v>80</v>
      </c>
      <c r="F27" s="105">
        <v>56.66</v>
      </c>
      <c r="G27" s="181">
        <v>112.54</v>
      </c>
      <c r="H27" s="99">
        <v>72</v>
      </c>
      <c r="I27" s="99">
        <v>85</v>
      </c>
      <c r="J27" s="47">
        <v>84.65</v>
      </c>
      <c r="K27" s="30">
        <f t="shared" si="0"/>
        <v>126.97500000000001</v>
      </c>
      <c r="L27" s="93">
        <f t="shared" si="1"/>
        <v>476.51500000000004</v>
      </c>
    </row>
    <row r="28" spans="1:12" ht="14.25" customHeight="1">
      <c r="A28" s="38" t="s">
        <v>72</v>
      </c>
      <c r="B28" s="114">
        <v>4</v>
      </c>
      <c r="C28" s="117" t="s">
        <v>30</v>
      </c>
      <c r="D28" s="78" t="s">
        <v>13</v>
      </c>
      <c r="E28" s="115">
        <v>80</v>
      </c>
      <c r="F28" s="105">
        <v>58.24</v>
      </c>
      <c r="G28" s="185">
        <v>115.52</v>
      </c>
      <c r="H28" s="99">
        <v>90</v>
      </c>
      <c r="I28" s="99">
        <v>75</v>
      </c>
      <c r="J28" s="47">
        <v>70</v>
      </c>
      <c r="K28" s="30">
        <f t="shared" si="0"/>
        <v>105</v>
      </c>
      <c r="L28" s="93">
        <f t="shared" si="1"/>
        <v>465.52</v>
      </c>
    </row>
    <row r="29" spans="1:12" ht="14.25" customHeight="1">
      <c r="A29" s="38" t="s">
        <v>73</v>
      </c>
      <c r="B29" s="114">
        <v>24</v>
      </c>
      <c r="C29" s="117" t="s">
        <v>84</v>
      </c>
      <c r="D29" s="78" t="s">
        <v>71</v>
      </c>
      <c r="E29" s="115">
        <v>90</v>
      </c>
      <c r="F29" s="105">
        <v>56.53</v>
      </c>
      <c r="G29" s="181">
        <v>108.34</v>
      </c>
      <c r="H29" s="99">
        <v>78</v>
      </c>
      <c r="I29" s="99">
        <v>85</v>
      </c>
      <c r="J29" s="47">
        <v>66.78</v>
      </c>
      <c r="K29" s="30">
        <f t="shared" si="0"/>
        <v>100.17</v>
      </c>
      <c r="L29" s="93">
        <f t="shared" si="1"/>
        <v>461.51000000000005</v>
      </c>
    </row>
    <row r="30" spans="1:12" ht="14.25" customHeight="1">
      <c r="A30" s="38" t="s">
        <v>86</v>
      </c>
      <c r="B30" s="114">
        <v>26</v>
      </c>
      <c r="C30" s="124" t="s">
        <v>97</v>
      </c>
      <c r="D30" s="129" t="s">
        <v>98</v>
      </c>
      <c r="E30" s="115">
        <v>95</v>
      </c>
      <c r="F30" s="105">
        <v>53.31</v>
      </c>
      <c r="G30" s="181">
        <v>105.17</v>
      </c>
      <c r="H30" s="99">
        <v>88</v>
      </c>
      <c r="I30" s="99">
        <v>65</v>
      </c>
      <c r="J30" s="47">
        <v>66.72</v>
      </c>
      <c r="K30" s="30">
        <f t="shared" si="0"/>
        <v>100.08</v>
      </c>
      <c r="L30" s="93">
        <f t="shared" si="1"/>
        <v>453.25</v>
      </c>
    </row>
    <row r="31" spans="1:12" ht="14.25" customHeight="1">
      <c r="A31" s="38" t="s">
        <v>87</v>
      </c>
      <c r="B31" s="114">
        <v>21</v>
      </c>
      <c r="C31" s="116" t="s">
        <v>95</v>
      </c>
      <c r="D31" s="78" t="s">
        <v>58</v>
      </c>
      <c r="E31" s="115">
        <v>85</v>
      </c>
      <c r="F31" s="105">
        <v>56.14</v>
      </c>
      <c r="G31" s="181">
        <v>109.08</v>
      </c>
      <c r="H31" s="99">
        <v>82</v>
      </c>
      <c r="I31" s="99">
        <v>70</v>
      </c>
      <c r="J31" s="47">
        <v>67</v>
      </c>
      <c r="K31" s="30">
        <f t="shared" si="0"/>
        <v>100.5</v>
      </c>
      <c r="L31" s="93">
        <f t="shared" si="1"/>
        <v>446.58</v>
      </c>
    </row>
    <row r="32" spans="1:12" ht="14.25" customHeight="1">
      <c r="A32" s="38" t="s">
        <v>88</v>
      </c>
      <c r="B32" s="114">
        <v>20</v>
      </c>
      <c r="C32" s="117" t="s">
        <v>61</v>
      </c>
      <c r="D32" s="78" t="s">
        <v>58</v>
      </c>
      <c r="E32" s="115">
        <v>70</v>
      </c>
      <c r="F32" s="105">
        <v>50.27</v>
      </c>
      <c r="G32" s="181">
        <v>98.75</v>
      </c>
      <c r="H32" s="99">
        <v>86</v>
      </c>
      <c r="I32" s="99">
        <v>85</v>
      </c>
      <c r="J32" s="47">
        <v>64.36</v>
      </c>
      <c r="K32" s="30">
        <f t="shared" si="0"/>
        <v>96.53999999999999</v>
      </c>
      <c r="L32" s="93">
        <f t="shared" si="1"/>
        <v>436.28999999999996</v>
      </c>
    </row>
    <row r="33" spans="1:12" ht="15" customHeight="1">
      <c r="A33" s="12" t="s">
        <v>89</v>
      </c>
      <c r="B33" s="74">
        <v>19</v>
      </c>
      <c r="C33" s="117" t="s">
        <v>60</v>
      </c>
      <c r="D33" s="78" t="s">
        <v>58</v>
      </c>
      <c r="E33" s="92">
        <v>75</v>
      </c>
      <c r="F33" s="104">
        <v>53.54</v>
      </c>
      <c r="G33" s="180">
        <v>106.18</v>
      </c>
      <c r="H33" s="55">
        <v>80</v>
      </c>
      <c r="I33" s="55">
        <v>65</v>
      </c>
      <c r="J33" s="43">
        <v>69</v>
      </c>
      <c r="K33" s="30">
        <f t="shared" si="0"/>
        <v>103.5</v>
      </c>
      <c r="L33" s="93">
        <f t="shared" si="1"/>
        <v>429.68</v>
      </c>
    </row>
    <row r="34" spans="1:12" ht="15.75" customHeight="1" thickBot="1">
      <c r="A34" s="136" t="s">
        <v>145</v>
      </c>
      <c r="B34" s="137">
        <v>3</v>
      </c>
      <c r="C34" s="138" t="s">
        <v>32</v>
      </c>
      <c r="D34" s="139" t="s">
        <v>13</v>
      </c>
      <c r="E34" s="140">
        <v>90</v>
      </c>
      <c r="F34" s="145">
        <v>58.8</v>
      </c>
      <c r="G34" s="186">
        <v>115</v>
      </c>
      <c r="H34" s="146">
        <v>86</v>
      </c>
      <c r="I34" s="146">
        <v>85</v>
      </c>
      <c r="J34" s="141">
        <v>0</v>
      </c>
      <c r="K34" s="142">
        <f t="shared" si="0"/>
        <v>0</v>
      </c>
      <c r="L34" s="143">
        <f t="shared" si="1"/>
        <v>376</v>
      </c>
    </row>
    <row r="35" spans="3:12" ht="21" customHeight="1">
      <c r="C35" s="7"/>
      <c r="D35" s="8"/>
      <c r="E35" s="6"/>
      <c r="F35" s="6"/>
      <c r="G35" s="6"/>
      <c r="H35" s="6"/>
      <c r="I35" s="6"/>
      <c r="J35" s="9"/>
      <c r="K35" s="6"/>
      <c r="L35" s="5"/>
    </row>
    <row r="36" spans="3:5" ht="18.75" customHeight="1">
      <c r="C36" s="123" t="s">
        <v>24</v>
      </c>
      <c r="D36" s="1"/>
      <c r="E36" s="1"/>
    </row>
    <row r="37" ht="12" customHeight="1" thickBot="1"/>
    <row r="38" spans="1:12" ht="36" customHeight="1" thickBot="1">
      <c r="A38" s="88" t="s">
        <v>0</v>
      </c>
      <c r="B38" s="89" t="s">
        <v>1</v>
      </c>
      <c r="C38" s="16" t="s">
        <v>2</v>
      </c>
      <c r="D38" s="17" t="s">
        <v>12</v>
      </c>
      <c r="E38" s="18" t="s">
        <v>3</v>
      </c>
      <c r="F38" s="20" t="s">
        <v>25</v>
      </c>
      <c r="G38" s="18" t="s">
        <v>4</v>
      </c>
      <c r="H38" s="19" t="s">
        <v>5</v>
      </c>
      <c r="I38" s="19" t="s">
        <v>6</v>
      </c>
      <c r="J38" s="21" t="s">
        <v>8</v>
      </c>
      <c r="K38" s="24" t="s">
        <v>7</v>
      </c>
      <c r="L38" s="90" t="s">
        <v>9</v>
      </c>
    </row>
    <row r="39" spans="1:12" ht="15.75" customHeight="1" thickTop="1">
      <c r="A39" s="12" t="s">
        <v>34</v>
      </c>
      <c r="B39" s="74">
        <v>56</v>
      </c>
      <c r="C39" s="116" t="s">
        <v>75</v>
      </c>
      <c r="D39" s="128" t="s">
        <v>58</v>
      </c>
      <c r="E39" s="35">
        <v>90</v>
      </c>
      <c r="F39" s="110">
        <v>50.35</v>
      </c>
      <c r="G39" s="177">
        <v>100.65</v>
      </c>
      <c r="H39" s="111">
        <v>80</v>
      </c>
      <c r="I39" s="111">
        <v>85</v>
      </c>
      <c r="J39" s="45">
        <v>64.82</v>
      </c>
      <c r="K39" s="48">
        <f aca="true" t="shared" si="2" ref="K39:K46">J39*1.5</f>
        <v>97.22999999999999</v>
      </c>
      <c r="L39" s="95">
        <f aca="true" t="shared" si="3" ref="L39:L46">E39+G39+H39+I39+K39</f>
        <v>452.88</v>
      </c>
    </row>
    <row r="40" spans="1:12" ht="15" customHeight="1">
      <c r="A40" s="12" t="s">
        <v>35</v>
      </c>
      <c r="B40" s="75">
        <v>57</v>
      </c>
      <c r="C40" s="116" t="s">
        <v>76</v>
      </c>
      <c r="D40" s="128" t="s">
        <v>112</v>
      </c>
      <c r="E40" s="36">
        <v>90</v>
      </c>
      <c r="F40" s="47">
        <v>48.88</v>
      </c>
      <c r="G40" s="52">
        <v>97.28</v>
      </c>
      <c r="H40" s="27">
        <v>74</v>
      </c>
      <c r="I40" s="133">
        <v>95</v>
      </c>
      <c r="J40" s="43">
        <v>62.19</v>
      </c>
      <c r="K40" s="30">
        <f t="shared" si="2"/>
        <v>93.285</v>
      </c>
      <c r="L40" s="93">
        <f t="shared" si="3"/>
        <v>449.56499999999994</v>
      </c>
    </row>
    <row r="41" spans="1:12" ht="15" customHeight="1">
      <c r="A41" s="12" t="s">
        <v>36</v>
      </c>
      <c r="B41" s="74">
        <v>61</v>
      </c>
      <c r="C41" s="131" t="s">
        <v>115</v>
      </c>
      <c r="D41" s="129" t="s">
        <v>116</v>
      </c>
      <c r="E41" s="36">
        <v>90</v>
      </c>
      <c r="F41" s="105">
        <v>51.66</v>
      </c>
      <c r="G41" s="177">
        <v>101.97</v>
      </c>
      <c r="H41" s="54">
        <v>82</v>
      </c>
      <c r="I41" s="54">
        <v>80</v>
      </c>
      <c r="J41" s="44">
        <v>59.4</v>
      </c>
      <c r="K41" s="30">
        <f t="shared" si="2"/>
        <v>89.1</v>
      </c>
      <c r="L41" s="91">
        <f t="shared" si="3"/>
        <v>443.07000000000005</v>
      </c>
    </row>
    <row r="42" spans="1:12" ht="15" customHeight="1">
      <c r="A42" s="12" t="s">
        <v>37</v>
      </c>
      <c r="B42" s="74">
        <v>55</v>
      </c>
      <c r="C42" s="116" t="s">
        <v>82</v>
      </c>
      <c r="D42" s="125" t="s">
        <v>55</v>
      </c>
      <c r="E42" s="36">
        <v>75</v>
      </c>
      <c r="F42" s="105">
        <v>43.77</v>
      </c>
      <c r="G42" s="177">
        <v>85.21</v>
      </c>
      <c r="H42" s="54">
        <v>100</v>
      </c>
      <c r="I42" s="54">
        <v>80</v>
      </c>
      <c r="J42" s="44">
        <v>60.4</v>
      </c>
      <c r="K42" s="30">
        <f t="shared" si="2"/>
        <v>90.6</v>
      </c>
      <c r="L42" s="91">
        <f t="shared" si="3"/>
        <v>430.80999999999995</v>
      </c>
    </row>
    <row r="43" spans="1:12" ht="15" customHeight="1">
      <c r="A43" s="12" t="s">
        <v>38</v>
      </c>
      <c r="B43" s="74">
        <v>59</v>
      </c>
      <c r="C43" s="116" t="s">
        <v>113</v>
      </c>
      <c r="D43" s="129" t="s">
        <v>114</v>
      </c>
      <c r="E43" s="36">
        <v>75</v>
      </c>
      <c r="F43" s="105">
        <v>43.66</v>
      </c>
      <c r="G43" s="177">
        <v>86.86</v>
      </c>
      <c r="H43" s="54">
        <v>76</v>
      </c>
      <c r="I43" s="54">
        <v>70</v>
      </c>
      <c r="J43" s="44">
        <v>60.74</v>
      </c>
      <c r="K43" s="30">
        <f t="shared" si="2"/>
        <v>91.11</v>
      </c>
      <c r="L43" s="91">
        <f t="shared" si="3"/>
        <v>398.97</v>
      </c>
    </row>
    <row r="44" spans="1:12" ht="15" customHeight="1">
      <c r="A44" s="12" t="s">
        <v>39</v>
      </c>
      <c r="B44" s="74">
        <v>62</v>
      </c>
      <c r="C44" s="124" t="s">
        <v>117</v>
      </c>
      <c r="D44" s="125" t="s">
        <v>118</v>
      </c>
      <c r="E44" s="36">
        <v>75</v>
      </c>
      <c r="F44" s="105">
        <v>35.66</v>
      </c>
      <c r="G44" s="177">
        <v>70.82</v>
      </c>
      <c r="H44" s="54">
        <v>70</v>
      </c>
      <c r="I44" s="54">
        <v>60</v>
      </c>
      <c r="J44" s="44">
        <v>49.2</v>
      </c>
      <c r="K44" s="30">
        <f t="shared" si="2"/>
        <v>73.80000000000001</v>
      </c>
      <c r="L44" s="91">
        <f t="shared" si="3"/>
        <v>349.62</v>
      </c>
    </row>
    <row r="45" spans="1:12" ht="15" customHeight="1">
      <c r="A45" s="12" t="s">
        <v>40</v>
      </c>
      <c r="B45" s="75">
        <v>60</v>
      </c>
      <c r="C45" s="118" t="s">
        <v>99</v>
      </c>
      <c r="D45" s="125" t="s">
        <v>71</v>
      </c>
      <c r="E45" s="36">
        <v>45</v>
      </c>
      <c r="F45" s="47">
        <v>39.64</v>
      </c>
      <c r="G45" s="52">
        <v>78.49</v>
      </c>
      <c r="H45" s="112">
        <v>68</v>
      </c>
      <c r="I45" s="112">
        <v>40</v>
      </c>
      <c r="J45" s="44">
        <v>52.08</v>
      </c>
      <c r="K45" s="113">
        <f t="shared" si="2"/>
        <v>78.12</v>
      </c>
      <c r="L45" s="91">
        <f t="shared" si="3"/>
        <v>309.61</v>
      </c>
    </row>
    <row r="46" spans="1:12" ht="15.75" customHeight="1" thickBot="1">
      <c r="A46" s="13" t="s">
        <v>41</v>
      </c>
      <c r="B46" s="76">
        <v>58</v>
      </c>
      <c r="C46" s="132" t="s">
        <v>74</v>
      </c>
      <c r="D46" s="127" t="s">
        <v>50</v>
      </c>
      <c r="E46" s="34">
        <v>60</v>
      </c>
      <c r="F46" s="106">
        <v>30.98</v>
      </c>
      <c r="G46" s="178">
        <v>60.6</v>
      </c>
      <c r="H46" s="56">
        <v>60</v>
      </c>
      <c r="I46" s="56">
        <v>35</v>
      </c>
      <c r="J46" s="46">
        <v>56.25</v>
      </c>
      <c r="K46" s="31">
        <f t="shared" si="2"/>
        <v>84.375</v>
      </c>
      <c r="L46" s="94">
        <f t="shared" si="3"/>
        <v>299.975</v>
      </c>
    </row>
    <row r="47" spans="1:12" ht="14.25" customHeight="1">
      <c r="A47" s="5"/>
      <c r="B47" s="6"/>
      <c r="C47" s="7"/>
      <c r="D47" s="6"/>
      <c r="E47" s="6"/>
      <c r="F47" s="6"/>
      <c r="G47" s="6"/>
      <c r="H47" s="6"/>
      <c r="I47" s="6"/>
      <c r="J47" s="9"/>
      <c r="K47" s="6"/>
      <c r="L47" s="5"/>
    </row>
    <row r="48" spans="1:12" ht="14.25" customHeight="1">
      <c r="A48" s="5"/>
      <c r="B48" s="6"/>
      <c r="C48" s="7"/>
      <c r="D48" s="6"/>
      <c r="E48" s="6"/>
      <c r="F48" s="6"/>
      <c r="G48" s="6"/>
      <c r="H48" s="6"/>
      <c r="I48" s="6"/>
      <c r="J48" s="9"/>
      <c r="K48" s="6"/>
      <c r="L48" s="5"/>
    </row>
    <row r="49" ht="12.75" customHeight="1"/>
    <row r="50" spans="1:10" ht="13.5" customHeight="1">
      <c r="A50" s="102" t="s">
        <v>120</v>
      </c>
      <c r="F50" s="101" t="s">
        <v>119</v>
      </c>
      <c r="J50" s="71"/>
    </row>
  </sheetData>
  <sheetProtection/>
  <printOptions/>
  <pageMargins left="0.5905511811023623" right="0.5905511811023623" top="0.5905511811023623" bottom="0.5905511811023623" header="0" footer="0"/>
  <pageSetup horizontalDpi="600" verticalDpi="6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2" width="3.75390625" style="0" customWidth="1"/>
    <col min="3" max="3" width="16.875" style="0" customWidth="1"/>
    <col min="4" max="4" width="14.00390625" style="0" customWidth="1"/>
    <col min="5" max="5" width="6.125" style="0" customWidth="1"/>
    <col min="6" max="6" width="5.875" style="0" customWidth="1"/>
    <col min="7" max="7" width="6.625" style="0" customWidth="1"/>
    <col min="8" max="9" width="6.125" style="0" customWidth="1"/>
    <col min="10" max="10" width="5.75390625" style="0" customWidth="1"/>
    <col min="11" max="11" width="8.25390625" style="0" customWidth="1"/>
    <col min="12" max="12" width="8.75390625" style="0" customWidth="1"/>
  </cols>
  <sheetData>
    <row r="1" spans="1:12" ht="19.5" customHeight="1">
      <c r="A1" s="59" t="s">
        <v>110</v>
      </c>
      <c r="B1" s="59"/>
      <c r="C1" s="57"/>
      <c r="L1" s="58"/>
    </row>
    <row r="2" spans="1:12" ht="24" customHeight="1">
      <c r="A2" s="59"/>
      <c r="B2" s="59"/>
      <c r="C2" s="57"/>
      <c r="L2" s="58"/>
    </row>
    <row r="3" spans="3:12" ht="18" customHeight="1">
      <c r="C3" s="123" t="s">
        <v>18</v>
      </c>
      <c r="L3" s="122" t="s">
        <v>111</v>
      </c>
    </row>
    <row r="4" ht="12" customHeight="1" thickBot="1"/>
    <row r="5" spans="1:12" ht="36" customHeight="1" thickBot="1">
      <c r="A5" s="14" t="s">
        <v>0</v>
      </c>
      <c r="B5" s="15" t="s">
        <v>1</v>
      </c>
      <c r="C5" s="16" t="s">
        <v>2</v>
      </c>
      <c r="D5" s="17" t="s">
        <v>12</v>
      </c>
      <c r="E5" s="18" t="s">
        <v>3</v>
      </c>
      <c r="F5" s="20" t="s">
        <v>25</v>
      </c>
      <c r="G5" s="18" t="s">
        <v>4</v>
      </c>
      <c r="H5" s="19" t="s">
        <v>5</v>
      </c>
      <c r="I5" s="19" t="s">
        <v>6</v>
      </c>
      <c r="J5" s="21" t="s">
        <v>8</v>
      </c>
      <c r="K5" s="24" t="s">
        <v>7</v>
      </c>
      <c r="L5" s="90" t="s">
        <v>9</v>
      </c>
    </row>
    <row r="6" spans="1:12" ht="15.75" customHeight="1" thickTop="1">
      <c r="A6" s="12" t="s">
        <v>34</v>
      </c>
      <c r="B6" s="74">
        <v>37</v>
      </c>
      <c r="C6" s="116" t="s">
        <v>123</v>
      </c>
      <c r="D6" s="128" t="s">
        <v>23</v>
      </c>
      <c r="E6" s="50">
        <v>95</v>
      </c>
      <c r="F6" s="47">
        <v>59.74</v>
      </c>
      <c r="G6" s="70">
        <v>118.6</v>
      </c>
      <c r="H6" s="40">
        <v>82</v>
      </c>
      <c r="I6" s="40">
        <v>80</v>
      </c>
      <c r="J6" s="155">
        <v>68.94</v>
      </c>
      <c r="K6" s="42">
        <f aca="true" t="shared" si="0" ref="K6:K27">J6*1.5</f>
        <v>103.41</v>
      </c>
      <c r="L6" s="96">
        <f aca="true" t="shared" si="1" ref="L6:L27">E6+G6+H6+I6+K6</f>
        <v>479.01</v>
      </c>
    </row>
    <row r="7" spans="1:12" ht="15" customHeight="1">
      <c r="A7" s="12" t="s">
        <v>35</v>
      </c>
      <c r="B7" s="74">
        <v>30</v>
      </c>
      <c r="C7" s="117" t="s">
        <v>101</v>
      </c>
      <c r="D7" s="129" t="s">
        <v>13</v>
      </c>
      <c r="E7" s="36">
        <v>80</v>
      </c>
      <c r="F7" s="43">
        <v>60</v>
      </c>
      <c r="G7" s="32">
        <v>118.1</v>
      </c>
      <c r="H7" s="27">
        <v>90</v>
      </c>
      <c r="I7" s="27">
        <v>85</v>
      </c>
      <c r="J7" s="157">
        <v>68.92</v>
      </c>
      <c r="K7" s="30">
        <f t="shared" si="0"/>
        <v>103.38</v>
      </c>
      <c r="L7" s="93">
        <f t="shared" si="1"/>
        <v>476.48</v>
      </c>
    </row>
    <row r="8" spans="1:12" ht="15" customHeight="1">
      <c r="A8" s="12" t="s">
        <v>36</v>
      </c>
      <c r="B8" s="74">
        <v>34</v>
      </c>
      <c r="C8" s="117" t="s">
        <v>122</v>
      </c>
      <c r="D8" s="129" t="s">
        <v>20</v>
      </c>
      <c r="E8" s="36">
        <v>80</v>
      </c>
      <c r="F8" s="43">
        <v>53.44</v>
      </c>
      <c r="G8" s="32">
        <v>105.44</v>
      </c>
      <c r="H8" s="27">
        <v>84</v>
      </c>
      <c r="I8" s="27">
        <v>85</v>
      </c>
      <c r="J8" s="157">
        <v>69.32</v>
      </c>
      <c r="K8" s="30">
        <f t="shared" si="0"/>
        <v>103.97999999999999</v>
      </c>
      <c r="L8" s="93">
        <f t="shared" si="1"/>
        <v>458.41999999999996</v>
      </c>
    </row>
    <row r="9" spans="1:12" ht="15" customHeight="1">
      <c r="A9" s="12" t="s">
        <v>37</v>
      </c>
      <c r="B9" s="74">
        <v>33</v>
      </c>
      <c r="C9" s="116" t="s">
        <v>121</v>
      </c>
      <c r="D9" s="128" t="s">
        <v>20</v>
      </c>
      <c r="E9" s="50">
        <v>80</v>
      </c>
      <c r="F9" s="47">
        <v>58.42</v>
      </c>
      <c r="G9" s="32">
        <v>114.44</v>
      </c>
      <c r="H9" s="40">
        <v>98</v>
      </c>
      <c r="I9" s="40">
        <v>85</v>
      </c>
      <c r="J9" s="155">
        <v>49.26</v>
      </c>
      <c r="K9" s="48">
        <f t="shared" si="0"/>
        <v>73.89</v>
      </c>
      <c r="L9" s="96">
        <f t="shared" si="1"/>
        <v>451.33</v>
      </c>
    </row>
    <row r="10" spans="1:12" ht="15" customHeight="1">
      <c r="A10" s="12" t="s">
        <v>38</v>
      </c>
      <c r="B10" s="74">
        <v>31</v>
      </c>
      <c r="C10" s="118" t="s">
        <v>80</v>
      </c>
      <c r="D10" s="128" t="s">
        <v>13</v>
      </c>
      <c r="E10" s="50">
        <v>85</v>
      </c>
      <c r="F10" s="47">
        <v>47.1</v>
      </c>
      <c r="G10" s="52">
        <v>91.9</v>
      </c>
      <c r="H10" s="40">
        <v>82</v>
      </c>
      <c r="I10" s="40">
        <v>90</v>
      </c>
      <c r="J10" s="155">
        <v>66.6</v>
      </c>
      <c r="K10" s="48">
        <f t="shared" si="0"/>
        <v>99.89999999999999</v>
      </c>
      <c r="L10" s="96">
        <f t="shared" si="1"/>
        <v>448.79999999999995</v>
      </c>
    </row>
    <row r="11" spans="1:12" ht="15" customHeight="1">
      <c r="A11" s="12" t="s">
        <v>39</v>
      </c>
      <c r="B11" s="74">
        <v>35</v>
      </c>
      <c r="C11" s="117" t="s">
        <v>126</v>
      </c>
      <c r="D11" s="129" t="s">
        <v>127</v>
      </c>
      <c r="E11" s="50">
        <v>70</v>
      </c>
      <c r="F11" s="155">
        <v>50.2</v>
      </c>
      <c r="G11" s="156">
        <v>99.55</v>
      </c>
      <c r="H11" s="40">
        <v>86</v>
      </c>
      <c r="I11" s="40">
        <v>90</v>
      </c>
      <c r="J11" s="155">
        <v>61.6</v>
      </c>
      <c r="K11" s="48">
        <f t="shared" si="0"/>
        <v>92.4</v>
      </c>
      <c r="L11" s="96">
        <f t="shared" si="1"/>
        <v>437.95000000000005</v>
      </c>
    </row>
    <row r="12" spans="1:12" ht="15" customHeight="1">
      <c r="A12" s="12" t="s">
        <v>40</v>
      </c>
      <c r="B12" s="74">
        <v>32</v>
      </c>
      <c r="C12" s="119" t="s">
        <v>79</v>
      </c>
      <c r="D12" s="129" t="s">
        <v>13</v>
      </c>
      <c r="E12" s="50">
        <v>90</v>
      </c>
      <c r="F12" s="47">
        <v>55.36</v>
      </c>
      <c r="G12" s="52">
        <v>108.8</v>
      </c>
      <c r="H12" s="40">
        <v>78</v>
      </c>
      <c r="I12" s="40">
        <v>70</v>
      </c>
      <c r="J12" s="155">
        <v>59.1</v>
      </c>
      <c r="K12" s="48">
        <f t="shared" si="0"/>
        <v>88.65</v>
      </c>
      <c r="L12" s="96">
        <f t="shared" si="1"/>
        <v>435.45000000000005</v>
      </c>
    </row>
    <row r="13" spans="1:12" ht="15" customHeight="1">
      <c r="A13" s="12" t="s">
        <v>41</v>
      </c>
      <c r="B13" s="74">
        <v>44</v>
      </c>
      <c r="C13" s="117" t="s">
        <v>92</v>
      </c>
      <c r="D13" s="166" t="s">
        <v>90</v>
      </c>
      <c r="E13" s="50">
        <v>80</v>
      </c>
      <c r="F13" s="47">
        <v>45.5</v>
      </c>
      <c r="G13" s="52">
        <v>90.34</v>
      </c>
      <c r="H13" s="40">
        <v>90</v>
      </c>
      <c r="I13" s="40">
        <v>55</v>
      </c>
      <c r="J13" s="155">
        <v>71.3</v>
      </c>
      <c r="K13" s="48">
        <f t="shared" si="0"/>
        <v>106.94999999999999</v>
      </c>
      <c r="L13" s="96">
        <f t="shared" si="1"/>
        <v>422.29</v>
      </c>
    </row>
    <row r="14" spans="1:12" ht="15" customHeight="1">
      <c r="A14" s="12" t="s">
        <v>42</v>
      </c>
      <c r="B14" s="74">
        <v>53</v>
      </c>
      <c r="C14" s="134" t="s">
        <v>125</v>
      </c>
      <c r="D14" s="129" t="s">
        <v>98</v>
      </c>
      <c r="E14" s="50">
        <v>90</v>
      </c>
      <c r="F14" s="47">
        <v>50.36</v>
      </c>
      <c r="G14" s="52">
        <v>100.16</v>
      </c>
      <c r="H14" s="40">
        <v>70</v>
      </c>
      <c r="I14" s="40">
        <v>85</v>
      </c>
      <c r="J14" s="155">
        <v>51.1</v>
      </c>
      <c r="K14" s="48">
        <f t="shared" si="0"/>
        <v>76.65</v>
      </c>
      <c r="L14" s="96">
        <f t="shared" si="1"/>
        <v>421.80999999999995</v>
      </c>
    </row>
    <row r="15" spans="1:12" ht="15" customHeight="1">
      <c r="A15" s="12" t="s">
        <v>43</v>
      </c>
      <c r="B15" s="74">
        <v>42</v>
      </c>
      <c r="C15" s="117" t="s">
        <v>131</v>
      </c>
      <c r="D15" s="128" t="s">
        <v>55</v>
      </c>
      <c r="E15" s="36">
        <v>80</v>
      </c>
      <c r="F15" s="157">
        <v>49.48</v>
      </c>
      <c r="G15" s="158">
        <v>98.46</v>
      </c>
      <c r="H15" s="27">
        <v>82</v>
      </c>
      <c r="I15" s="27">
        <v>65</v>
      </c>
      <c r="J15" s="157">
        <v>57</v>
      </c>
      <c r="K15" s="48">
        <f t="shared" si="0"/>
        <v>85.5</v>
      </c>
      <c r="L15" s="96">
        <f t="shared" si="1"/>
        <v>410.96</v>
      </c>
    </row>
    <row r="16" spans="1:12" ht="15" customHeight="1">
      <c r="A16" s="12" t="s">
        <v>44</v>
      </c>
      <c r="B16" s="74">
        <v>51</v>
      </c>
      <c r="C16" s="117" t="s">
        <v>100</v>
      </c>
      <c r="D16" s="129" t="s">
        <v>14</v>
      </c>
      <c r="E16" s="36">
        <v>70</v>
      </c>
      <c r="F16" s="157">
        <v>46.1</v>
      </c>
      <c r="G16" s="158">
        <v>91.02</v>
      </c>
      <c r="H16" s="27">
        <v>86</v>
      </c>
      <c r="I16" s="27">
        <v>70</v>
      </c>
      <c r="J16" s="157">
        <v>59.04</v>
      </c>
      <c r="K16" s="48">
        <f t="shared" si="0"/>
        <v>88.56</v>
      </c>
      <c r="L16" s="96">
        <f t="shared" si="1"/>
        <v>405.58</v>
      </c>
    </row>
    <row r="17" spans="1:12" ht="15" customHeight="1">
      <c r="A17" s="12" t="s">
        <v>45</v>
      </c>
      <c r="B17" s="74">
        <v>54</v>
      </c>
      <c r="C17" s="134" t="s">
        <v>124</v>
      </c>
      <c r="D17" s="129" t="s">
        <v>98</v>
      </c>
      <c r="E17" s="36">
        <v>85</v>
      </c>
      <c r="F17" s="43">
        <v>27.2</v>
      </c>
      <c r="G17" s="32">
        <v>53.83</v>
      </c>
      <c r="H17" s="27">
        <v>94</v>
      </c>
      <c r="I17" s="27">
        <v>75</v>
      </c>
      <c r="J17" s="157">
        <v>49.02</v>
      </c>
      <c r="K17" s="48">
        <f t="shared" si="0"/>
        <v>73.53</v>
      </c>
      <c r="L17" s="96">
        <f t="shared" si="1"/>
        <v>381.36</v>
      </c>
    </row>
    <row r="18" spans="1:12" ht="15" customHeight="1">
      <c r="A18" s="12" t="s">
        <v>46</v>
      </c>
      <c r="B18" s="74">
        <v>43</v>
      </c>
      <c r="C18" s="117" t="s">
        <v>132</v>
      </c>
      <c r="D18" s="129" t="s">
        <v>55</v>
      </c>
      <c r="E18" s="36">
        <v>75</v>
      </c>
      <c r="F18" s="43">
        <v>41.23</v>
      </c>
      <c r="G18" s="32">
        <v>81.69</v>
      </c>
      <c r="H18" s="27">
        <v>76</v>
      </c>
      <c r="I18" s="27">
        <v>60</v>
      </c>
      <c r="J18" s="157">
        <v>51.16</v>
      </c>
      <c r="K18" s="48">
        <f t="shared" si="0"/>
        <v>76.74</v>
      </c>
      <c r="L18" s="96">
        <f t="shared" si="1"/>
        <v>369.43</v>
      </c>
    </row>
    <row r="19" spans="1:12" ht="15" customHeight="1">
      <c r="A19" s="12" t="s">
        <v>47</v>
      </c>
      <c r="B19" s="74">
        <v>49</v>
      </c>
      <c r="C19" s="117" t="s">
        <v>136</v>
      </c>
      <c r="D19" s="129" t="s">
        <v>114</v>
      </c>
      <c r="E19" s="36">
        <v>65</v>
      </c>
      <c r="F19" s="43">
        <v>43.42</v>
      </c>
      <c r="G19" s="32">
        <v>86.02</v>
      </c>
      <c r="H19" s="27">
        <v>70</v>
      </c>
      <c r="I19" s="27">
        <v>50</v>
      </c>
      <c r="J19" s="157">
        <v>62.3</v>
      </c>
      <c r="K19" s="48">
        <f t="shared" si="0"/>
        <v>93.44999999999999</v>
      </c>
      <c r="L19" s="96">
        <f t="shared" si="1"/>
        <v>364.46999999999997</v>
      </c>
    </row>
    <row r="20" spans="1:12" ht="15" customHeight="1">
      <c r="A20" s="12" t="s">
        <v>48</v>
      </c>
      <c r="B20" s="74">
        <v>46</v>
      </c>
      <c r="C20" s="117" t="s">
        <v>134</v>
      </c>
      <c r="D20" s="129" t="s">
        <v>90</v>
      </c>
      <c r="E20" s="36">
        <v>55</v>
      </c>
      <c r="F20" s="43">
        <v>36.6</v>
      </c>
      <c r="G20" s="32">
        <v>72.7</v>
      </c>
      <c r="H20" s="27">
        <v>80</v>
      </c>
      <c r="I20" s="27">
        <v>60</v>
      </c>
      <c r="J20" s="157">
        <v>58.88</v>
      </c>
      <c r="K20" s="48">
        <f t="shared" si="0"/>
        <v>88.32000000000001</v>
      </c>
      <c r="L20" s="96">
        <f t="shared" si="1"/>
        <v>356.02</v>
      </c>
    </row>
    <row r="21" spans="1:12" ht="15" customHeight="1">
      <c r="A21" s="12" t="s">
        <v>49</v>
      </c>
      <c r="B21" s="74">
        <v>47</v>
      </c>
      <c r="C21" s="117" t="s">
        <v>135</v>
      </c>
      <c r="D21" s="129" t="s">
        <v>22</v>
      </c>
      <c r="E21" s="36">
        <v>75</v>
      </c>
      <c r="F21" s="43">
        <v>35.41</v>
      </c>
      <c r="G21" s="32">
        <v>68.36</v>
      </c>
      <c r="H21" s="27">
        <v>58</v>
      </c>
      <c r="I21" s="27">
        <v>60</v>
      </c>
      <c r="J21" s="157">
        <v>57.7</v>
      </c>
      <c r="K21" s="30">
        <f t="shared" si="0"/>
        <v>86.55000000000001</v>
      </c>
      <c r="L21" s="93">
        <f t="shared" si="1"/>
        <v>347.91</v>
      </c>
    </row>
    <row r="22" spans="1:12" ht="15" customHeight="1">
      <c r="A22" s="12" t="s">
        <v>63</v>
      </c>
      <c r="B22" s="114">
        <v>36</v>
      </c>
      <c r="C22" s="116" t="s">
        <v>128</v>
      </c>
      <c r="D22" s="125" t="s">
        <v>127</v>
      </c>
      <c r="E22" s="50">
        <v>70</v>
      </c>
      <c r="F22" s="47">
        <v>44.66</v>
      </c>
      <c r="G22" s="70">
        <v>81.19</v>
      </c>
      <c r="H22" s="40">
        <v>80</v>
      </c>
      <c r="I22" s="40">
        <v>50</v>
      </c>
      <c r="J22" s="155">
        <v>41.8</v>
      </c>
      <c r="K22" s="30">
        <f t="shared" si="0"/>
        <v>62.699999999999996</v>
      </c>
      <c r="L22" s="93">
        <f t="shared" si="1"/>
        <v>343.89</v>
      </c>
    </row>
    <row r="23" spans="1:12" ht="15" customHeight="1">
      <c r="A23" s="12" t="s">
        <v>64</v>
      </c>
      <c r="B23" s="114">
        <v>39</v>
      </c>
      <c r="C23" s="116" t="s">
        <v>129</v>
      </c>
      <c r="D23" s="125" t="s">
        <v>13</v>
      </c>
      <c r="E23" s="50">
        <v>60</v>
      </c>
      <c r="F23" s="47">
        <v>45.06</v>
      </c>
      <c r="G23" s="70">
        <v>86.18</v>
      </c>
      <c r="H23" s="40">
        <v>72</v>
      </c>
      <c r="I23" s="40">
        <v>55</v>
      </c>
      <c r="J23" s="155">
        <v>46.82</v>
      </c>
      <c r="K23" s="30">
        <f t="shared" si="0"/>
        <v>70.23</v>
      </c>
      <c r="L23" s="93">
        <f t="shared" si="1"/>
        <v>343.41</v>
      </c>
    </row>
    <row r="24" spans="1:12" ht="15" customHeight="1">
      <c r="A24" s="12" t="s">
        <v>65</v>
      </c>
      <c r="B24" s="114">
        <v>50</v>
      </c>
      <c r="C24" s="116" t="s">
        <v>53</v>
      </c>
      <c r="D24" s="125" t="s">
        <v>81</v>
      </c>
      <c r="E24" s="50">
        <v>50</v>
      </c>
      <c r="F24" s="47">
        <v>34.18</v>
      </c>
      <c r="G24" s="70">
        <v>66.6</v>
      </c>
      <c r="H24" s="40">
        <v>72</v>
      </c>
      <c r="I24" s="40">
        <v>40</v>
      </c>
      <c r="J24" s="155">
        <v>57.05</v>
      </c>
      <c r="K24" s="30">
        <f t="shared" si="0"/>
        <v>85.57499999999999</v>
      </c>
      <c r="L24" s="93">
        <f t="shared" si="1"/>
        <v>314.17499999999995</v>
      </c>
    </row>
    <row r="25" spans="1:12" ht="15" customHeight="1">
      <c r="A25" s="12" t="s">
        <v>67</v>
      </c>
      <c r="B25" s="114">
        <v>40</v>
      </c>
      <c r="C25" s="116" t="s">
        <v>130</v>
      </c>
      <c r="D25" s="125" t="s">
        <v>13</v>
      </c>
      <c r="E25" s="50">
        <v>45</v>
      </c>
      <c r="F25" s="47">
        <v>30.34</v>
      </c>
      <c r="G25" s="70">
        <v>58.12</v>
      </c>
      <c r="H25" s="40">
        <v>86</v>
      </c>
      <c r="I25" s="40">
        <v>60</v>
      </c>
      <c r="J25" s="155">
        <v>38.32</v>
      </c>
      <c r="K25" s="30">
        <f t="shared" si="0"/>
        <v>57.480000000000004</v>
      </c>
      <c r="L25" s="93">
        <f t="shared" si="1"/>
        <v>306.6</v>
      </c>
    </row>
    <row r="26" spans="1:12" ht="15" customHeight="1">
      <c r="A26" s="12" t="s">
        <v>68</v>
      </c>
      <c r="B26" s="114">
        <v>45</v>
      </c>
      <c r="C26" s="116" t="s">
        <v>133</v>
      </c>
      <c r="D26" s="125" t="s">
        <v>90</v>
      </c>
      <c r="E26" s="50">
        <v>30</v>
      </c>
      <c r="F26" s="47">
        <v>27.04</v>
      </c>
      <c r="G26" s="70">
        <v>53.04</v>
      </c>
      <c r="H26" s="40">
        <v>84</v>
      </c>
      <c r="I26" s="40">
        <v>65</v>
      </c>
      <c r="J26" s="155">
        <v>45.46</v>
      </c>
      <c r="K26" s="48">
        <f t="shared" si="0"/>
        <v>68.19</v>
      </c>
      <c r="L26" s="96">
        <f t="shared" si="1"/>
        <v>300.23</v>
      </c>
    </row>
    <row r="27" spans="1:12" ht="15.75" customHeight="1" thickBot="1">
      <c r="A27" s="13" t="s">
        <v>69</v>
      </c>
      <c r="B27" s="76">
        <v>52</v>
      </c>
      <c r="C27" s="130" t="s">
        <v>102</v>
      </c>
      <c r="D27" s="127" t="s">
        <v>103</v>
      </c>
      <c r="E27" s="34">
        <v>25</v>
      </c>
      <c r="F27" s="46">
        <v>22.28</v>
      </c>
      <c r="G27" s="33">
        <v>43.22</v>
      </c>
      <c r="H27" s="28">
        <v>66</v>
      </c>
      <c r="I27" s="28">
        <v>25</v>
      </c>
      <c r="J27" s="159">
        <v>49.47</v>
      </c>
      <c r="K27" s="31">
        <f t="shared" si="0"/>
        <v>74.205</v>
      </c>
      <c r="L27" s="94">
        <f t="shared" si="1"/>
        <v>233.425</v>
      </c>
    </row>
    <row r="28" spans="1:12" ht="24" customHeight="1">
      <c r="A28" s="5"/>
      <c r="B28" s="10"/>
      <c r="C28" s="49"/>
      <c r="D28" s="63"/>
      <c r="E28" s="64"/>
      <c r="F28" s="65"/>
      <c r="G28" s="66"/>
      <c r="H28" s="64"/>
      <c r="I28" s="64"/>
      <c r="J28" s="67"/>
      <c r="K28" s="68"/>
      <c r="L28" s="69"/>
    </row>
    <row r="29" spans="3:5" ht="17.25" customHeight="1">
      <c r="C29" s="123" t="s">
        <v>19</v>
      </c>
      <c r="D29" s="1"/>
      <c r="E29" s="1"/>
    </row>
    <row r="30" ht="12" customHeight="1" thickBot="1"/>
    <row r="31" spans="1:12" ht="36" customHeight="1" thickBot="1">
      <c r="A31" s="14" t="s">
        <v>0</v>
      </c>
      <c r="B31" s="15" t="s">
        <v>1</v>
      </c>
      <c r="C31" s="16" t="s">
        <v>2</v>
      </c>
      <c r="D31" s="17" t="s">
        <v>12</v>
      </c>
      <c r="E31" s="18" t="s">
        <v>3</v>
      </c>
      <c r="F31" s="20" t="s">
        <v>25</v>
      </c>
      <c r="G31" s="18" t="s">
        <v>4</v>
      </c>
      <c r="H31" s="19" t="s">
        <v>5</v>
      </c>
      <c r="I31" s="19" t="s">
        <v>6</v>
      </c>
      <c r="J31" s="21" t="s">
        <v>8</v>
      </c>
      <c r="K31" s="24" t="s">
        <v>7</v>
      </c>
      <c r="L31" s="90" t="s">
        <v>9</v>
      </c>
    </row>
    <row r="32" spans="1:12" ht="15.75" customHeight="1" thickTop="1">
      <c r="A32" s="12" t="s">
        <v>34</v>
      </c>
      <c r="B32" s="39">
        <v>63</v>
      </c>
      <c r="C32" s="120" t="s">
        <v>33</v>
      </c>
      <c r="D32" s="86" t="s">
        <v>20</v>
      </c>
      <c r="E32" s="61">
        <v>95</v>
      </c>
      <c r="F32" s="45">
        <v>55.62</v>
      </c>
      <c r="G32" s="82">
        <v>111.4</v>
      </c>
      <c r="H32" s="37">
        <v>88</v>
      </c>
      <c r="I32" s="37">
        <v>85</v>
      </c>
      <c r="J32" s="45">
        <v>49.4</v>
      </c>
      <c r="K32" s="62">
        <f aca="true" t="shared" si="2" ref="K32:K42">J32*1.5</f>
        <v>74.1</v>
      </c>
      <c r="L32" s="91">
        <f aca="true" t="shared" si="3" ref="L32:L42">E32+G32+H32+I32+K32</f>
        <v>453.5</v>
      </c>
    </row>
    <row r="33" spans="1:12" ht="15" customHeight="1">
      <c r="A33" s="12" t="s">
        <v>35</v>
      </c>
      <c r="B33" s="39">
        <v>65</v>
      </c>
      <c r="C33" s="116" t="s">
        <v>91</v>
      </c>
      <c r="D33" s="87" t="s">
        <v>90</v>
      </c>
      <c r="E33" s="50">
        <v>80</v>
      </c>
      <c r="F33" s="47">
        <v>35.72</v>
      </c>
      <c r="G33" s="32">
        <v>71.07</v>
      </c>
      <c r="H33" s="40">
        <v>84</v>
      </c>
      <c r="I33" s="40">
        <v>95</v>
      </c>
      <c r="J33" s="47">
        <v>60.84</v>
      </c>
      <c r="K33" s="48">
        <f t="shared" si="2"/>
        <v>91.26</v>
      </c>
      <c r="L33" s="93">
        <f t="shared" si="3"/>
        <v>421.33</v>
      </c>
    </row>
    <row r="34" spans="1:12" ht="15" customHeight="1">
      <c r="A34" s="12" t="s">
        <v>36</v>
      </c>
      <c r="B34" s="39">
        <v>67</v>
      </c>
      <c r="C34" s="118" t="s">
        <v>138</v>
      </c>
      <c r="D34" s="87" t="s">
        <v>139</v>
      </c>
      <c r="E34" s="50">
        <v>75</v>
      </c>
      <c r="F34" s="47">
        <v>42.26</v>
      </c>
      <c r="G34" s="52">
        <v>83.5</v>
      </c>
      <c r="H34" s="40">
        <v>86</v>
      </c>
      <c r="I34" s="40">
        <v>85</v>
      </c>
      <c r="J34" s="47">
        <v>58.52</v>
      </c>
      <c r="K34" s="48">
        <f t="shared" si="2"/>
        <v>87.78</v>
      </c>
      <c r="L34" s="96">
        <f t="shared" si="3"/>
        <v>417.28</v>
      </c>
    </row>
    <row r="35" spans="1:12" ht="15" customHeight="1">
      <c r="A35" s="12" t="s">
        <v>37</v>
      </c>
      <c r="B35" s="74">
        <v>68</v>
      </c>
      <c r="C35" s="116" t="s">
        <v>93</v>
      </c>
      <c r="D35" s="78" t="s">
        <v>23</v>
      </c>
      <c r="E35" s="36">
        <v>90</v>
      </c>
      <c r="F35" s="43">
        <v>42.37</v>
      </c>
      <c r="G35" s="32">
        <v>83.55</v>
      </c>
      <c r="H35" s="27">
        <v>62</v>
      </c>
      <c r="I35" s="27">
        <v>75</v>
      </c>
      <c r="J35" s="43">
        <v>61.5</v>
      </c>
      <c r="K35" s="30">
        <f t="shared" si="2"/>
        <v>92.25</v>
      </c>
      <c r="L35" s="93">
        <f t="shared" si="3"/>
        <v>402.8</v>
      </c>
    </row>
    <row r="36" spans="1:12" ht="15" customHeight="1">
      <c r="A36" s="12" t="s">
        <v>38</v>
      </c>
      <c r="B36" s="74">
        <v>66</v>
      </c>
      <c r="C36" s="117" t="s">
        <v>137</v>
      </c>
      <c r="D36" s="78" t="s">
        <v>55</v>
      </c>
      <c r="E36" s="50">
        <v>75</v>
      </c>
      <c r="F36" s="47">
        <v>34.45</v>
      </c>
      <c r="G36" s="70">
        <v>68.35</v>
      </c>
      <c r="H36" s="40">
        <v>68</v>
      </c>
      <c r="I36" s="40">
        <v>75</v>
      </c>
      <c r="J36" s="47">
        <v>47</v>
      </c>
      <c r="K36" s="30">
        <f t="shared" si="2"/>
        <v>70.5</v>
      </c>
      <c r="L36" s="93">
        <f t="shared" si="3"/>
        <v>356.85</v>
      </c>
    </row>
    <row r="37" spans="1:12" ht="15" customHeight="1">
      <c r="A37" s="38" t="s">
        <v>39</v>
      </c>
      <c r="B37" s="74">
        <v>69</v>
      </c>
      <c r="C37" s="131" t="s">
        <v>140</v>
      </c>
      <c r="D37" s="78" t="s">
        <v>62</v>
      </c>
      <c r="E37" s="50">
        <v>50</v>
      </c>
      <c r="F37" s="47">
        <v>46.5</v>
      </c>
      <c r="G37" s="70">
        <v>88.8</v>
      </c>
      <c r="H37" s="40">
        <v>68</v>
      </c>
      <c r="I37" s="40">
        <v>50</v>
      </c>
      <c r="J37" s="47">
        <v>56.3</v>
      </c>
      <c r="K37" s="30">
        <f t="shared" si="2"/>
        <v>84.44999999999999</v>
      </c>
      <c r="L37" s="93">
        <f t="shared" si="3"/>
        <v>341.25</v>
      </c>
    </row>
    <row r="38" spans="1:12" ht="15" customHeight="1">
      <c r="A38" s="12" t="s">
        <v>40</v>
      </c>
      <c r="B38" s="74">
        <v>73</v>
      </c>
      <c r="C38" s="134" t="s">
        <v>144</v>
      </c>
      <c r="D38" s="129" t="s">
        <v>116</v>
      </c>
      <c r="E38" s="36">
        <v>25</v>
      </c>
      <c r="F38" s="157">
        <v>34.28</v>
      </c>
      <c r="G38" s="158">
        <v>67.76</v>
      </c>
      <c r="H38" s="27">
        <v>72</v>
      </c>
      <c r="I38" s="27">
        <v>55</v>
      </c>
      <c r="J38" s="43">
        <v>45.99</v>
      </c>
      <c r="K38" s="30">
        <f t="shared" si="2"/>
        <v>68.985</v>
      </c>
      <c r="L38" s="93">
        <f t="shared" si="3"/>
        <v>288.745</v>
      </c>
    </row>
    <row r="39" spans="1:12" ht="15" customHeight="1">
      <c r="A39" s="38" t="s">
        <v>41</v>
      </c>
      <c r="B39" s="114">
        <v>71</v>
      </c>
      <c r="C39" s="124" t="s">
        <v>142</v>
      </c>
      <c r="D39" s="125" t="s">
        <v>98</v>
      </c>
      <c r="E39" s="50">
        <v>30</v>
      </c>
      <c r="F39" s="47">
        <v>27.83</v>
      </c>
      <c r="G39" s="70">
        <v>53.96</v>
      </c>
      <c r="H39" s="40">
        <v>84</v>
      </c>
      <c r="I39" s="40">
        <v>40</v>
      </c>
      <c r="J39" s="47">
        <v>48.48</v>
      </c>
      <c r="K39" s="30">
        <f t="shared" si="2"/>
        <v>72.72</v>
      </c>
      <c r="L39" s="93">
        <f t="shared" si="3"/>
        <v>280.68</v>
      </c>
    </row>
    <row r="40" spans="1:12" ht="15" customHeight="1">
      <c r="A40" s="38" t="s">
        <v>42</v>
      </c>
      <c r="B40" s="114">
        <v>72</v>
      </c>
      <c r="C40" s="124" t="s">
        <v>143</v>
      </c>
      <c r="D40" s="125" t="s">
        <v>98</v>
      </c>
      <c r="E40" s="50">
        <v>50</v>
      </c>
      <c r="F40" s="47">
        <v>34.74</v>
      </c>
      <c r="G40" s="70">
        <v>68.14</v>
      </c>
      <c r="H40" s="40">
        <v>60</v>
      </c>
      <c r="I40" s="40">
        <v>40</v>
      </c>
      <c r="J40" s="47">
        <v>41.02</v>
      </c>
      <c r="K40" s="30">
        <f t="shared" si="2"/>
        <v>61.53</v>
      </c>
      <c r="L40" s="93">
        <f t="shared" si="3"/>
        <v>279.66999999999996</v>
      </c>
    </row>
    <row r="41" spans="1:12" ht="15" customHeight="1">
      <c r="A41" s="38" t="s">
        <v>43</v>
      </c>
      <c r="B41" s="114">
        <v>64</v>
      </c>
      <c r="C41" s="116" t="s">
        <v>83</v>
      </c>
      <c r="D41" s="85" t="s">
        <v>81</v>
      </c>
      <c r="E41" s="50">
        <v>50</v>
      </c>
      <c r="F41" s="47">
        <v>21.78</v>
      </c>
      <c r="G41" s="70">
        <v>42.52</v>
      </c>
      <c r="H41" s="40">
        <v>76</v>
      </c>
      <c r="I41" s="40">
        <v>35</v>
      </c>
      <c r="J41" s="47">
        <v>43</v>
      </c>
      <c r="K41" s="30">
        <f t="shared" si="2"/>
        <v>64.5</v>
      </c>
      <c r="L41" s="93">
        <f t="shared" si="3"/>
        <v>268.02</v>
      </c>
    </row>
    <row r="42" spans="1:12" ht="15.75" customHeight="1" thickBot="1">
      <c r="A42" s="13" t="s">
        <v>44</v>
      </c>
      <c r="B42" s="76">
        <v>70</v>
      </c>
      <c r="C42" s="126" t="s">
        <v>141</v>
      </c>
      <c r="D42" s="79" t="s">
        <v>62</v>
      </c>
      <c r="E42" s="34">
        <v>50</v>
      </c>
      <c r="F42" s="46">
        <v>25.91</v>
      </c>
      <c r="G42" s="33">
        <v>51.26</v>
      </c>
      <c r="H42" s="28">
        <v>62</v>
      </c>
      <c r="I42" s="28">
        <v>20</v>
      </c>
      <c r="J42" s="46">
        <v>51.2</v>
      </c>
      <c r="K42" s="31">
        <f t="shared" si="2"/>
        <v>76.80000000000001</v>
      </c>
      <c r="L42" s="94">
        <f t="shared" si="3"/>
        <v>260.06</v>
      </c>
    </row>
    <row r="43" ht="14.25" customHeight="1">
      <c r="C43" s="49"/>
    </row>
    <row r="44" ht="14.25" customHeight="1">
      <c r="C44" s="49"/>
    </row>
    <row r="45" ht="13.5" customHeight="1"/>
    <row r="46" spans="1:10" ht="13.5" customHeight="1">
      <c r="A46" s="102" t="s">
        <v>120</v>
      </c>
      <c r="F46" s="101" t="s">
        <v>119</v>
      </c>
      <c r="J46" s="71"/>
    </row>
    <row r="47" ht="13.5" customHeight="1"/>
  </sheetData>
  <sheetProtection/>
  <printOptions/>
  <pageMargins left="0.5905511811023623" right="0.5905511811023623" top="0.5905511811023623" bottom="0.5905511811023623" header="0" footer="0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A5">
      <selection activeCell="G6" sqref="G6"/>
    </sheetView>
  </sheetViews>
  <sheetFormatPr defaultColWidth="9.00390625" defaultRowHeight="12.75"/>
  <cols>
    <col min="1" max="2" width="3.75390625" style="0" customWidth="1"/>
    <col min="3" max="3" width="22.125" style="0" customWidth="1"/>
    <col min="4" max="4" width="14.75390625" style="0" customWidth="1"/>
    <col min="5" max="5" width="5.75390625" style="0" customWidth="1"/>
    <col min="6" max="6" width="6.375" style="0" customWidth="1"/>
    <col min="7" max="7" width="7.75390625" style="0" customWidth="1"/>
    <col min="8" max="8" width="5.625" style="0" customWidth="1"/>
    <col min="9" max="9" width="5.125" style="0" customWidth="1"/>
    <col min="10" max="10" width="6.375" style="0" customWidth="1"/>
    <col min="11" max="11" width="7.75390625" style="0" customWidth="1"/>
    <col min="12" max="12" width="8.75390625" style="0" customWidth="1"/>
    <col min="13" max="13" width="5.875" style="0" customWidth="1"/>
    <col min="14" max="14" width="7.75390625" style="0" customWidth="1"/>
    <col min="15" max="15" width="6.75390625" style="0" customWidth="1"/>
    <col min="16" max="16" width="7.75390625" style="0" customWidth="1"/>
    <col min="17" max="17" width="10.75390625" style="0" customWidth="1"/>
  </cols>
  <sheetData>
    <row r="1" spans="2:29" ht="19.5" customHeight="1">
      <c r="B1" s="59" t="s">
        <v>110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122" t="s">
        <v>111</v>
      </c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2:29" ht="12.75" customHeight="1">
      <c r="B2" s="59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Q2" s="58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4:6" ht="21" customHeight="1">
      <c r="D3" s="41" t="s">
        <v>16</v>
      </c>
      <c r="E3" s="1"/>
      <c r="F3" s="1"/>
    </row>
    <row r="4" spans="5:11" ht="9" customHeight="1" thickBot="1">
      <c r="E4" s="2"/>
      <c r="F4" s="2"/>
      <c r="G4" s="3"/>
      <c r="H4" s="2"/>
      <c r="I4" s="2"/>
      <c r="K4" s="4"/>
    </row>
    <row r="5" spans="1:17" ht="33" customHeight="1" thickBot="1">
      <c r="A5" s="14" t="s">
        <v>0</v>
      </c>
      <c r="B5" s="15" t="s">
        <v>1</v>
      </c>
      <c r="C5" s="22" t="s">
        <v>2</v>
      </c>
      <c r="D5" s="17" t="s">
        <v>12</v>
      </c>
      <c r="E5" s="26" t="s">
        <v>3</v>
      </c>
      <c r="F5" s="20" t="s">
        <v>25</v>
      </c>
      <c r="G5" s="18" t="s">
        <v>4</v>
      </c>
      <c r="H5" s="19" t="s">
        <v>5</v>
      </c>
      <c r="I5" s="19" t="s">
        <v>6</v>
      </c>
      <c r="J5" s="23" t="s">
        <v>8</v>
      </c>
      <c r="K5" s="25" t="s">
        <v>7</v>
      </c>
      <c r="L5" s="97" t="s">
        <v>9</v>
      </c>
      <c r="M5" s="83" t="s">
        <v>25</v>
      </c>
      <c r="N5" s="18" t="s">
        <v>10</v>
      </c>
      <c r="O5" s="23" t="s">
        <v>8</v>
      </c>
      <c r="P5" s="24" t="s">
        <v>11</v>
      </c>
      <c r="Q5" s="90" t="s">
        <v>15</v>
      </c>
    </row>
    <row r="6" spans="1:17" ht="15.75" customHeight="1" thickTop="1">
      <c r="A6" s="12" t="s">
        <v>34</v>
      </c>
      <c r="B6" s="74">
        <v>7</v>
      </c>
      <c r="C6" s="116" t="s">
        <v>26</v>
      </c>
      <c r="D6" s="125" t="s">
        <v>55</v>
      </c>
      <c r="E6" s="51">
        <v>95</v>
      </c>
      <c r="F6" s="103">
        <v>66.76</v>
      </c>
      <c r="G6" s="169">
        <v>131.34</v>
      </c>
      <c r="H6" s="54">
        <v>96</v>
      </c>
      <c r="I6" s="54">
        <v>95</v>
      </c>
      <c r="J6" s="44">
        <v>76.96</v>
      </c>
      <c r="K6" s="42">
        <f aca="true" t="shared" si="0" ref="K6:K35">J6*1.5</f>
        <v>115.44</v>
      </c>
      <c r="L6" s="174">
        <f aca="true" t="shared" si="1" ref="L6:L35">E6+G6+H6+I6+K6</f>
        <v>532.78</v>
      </c>
      <c r="M6" s="107">
        <v>85.4</v>
      </c>
      <c r="N6" s="77">
        <f>82.3+M6</f>
        <v>167.7</v>
      </c>
      <c r="O6" s="43">
        <v>105.7</v>
      </c>
      <c r="P6" s="30">
        <f aca="true" t="shared" si="2" ref="P6:P35">O6*1.5</f>
        <v>158.55</v>
      </c>
      <c r="Q6" s="93">
        <f aca="true" t="shared" si="3" ref="Q6:Q35">L6+N6+P6</f>
        <v>859.03</v>
      </c>
    </row>
    <row r="7" spans="1:17" ht="14.25" customHeight="1">
      <c r="A7" s="12" t="s">
        <v>35</v>
      </c>
      <c r="B7" s="74">
        <v>10</v>
      </c>
      <c r="C7" s="117" t="s">
        <v>31</v>
      </c>
      <c r="D7" s="129" t="s">
        <v>22</v>
      </c>
      <c r="E7" s="51">
        <v>95</v>
      </c>
      <c r="F7" s="104">
        <v>62.66</v>
      </c>
      <c r="G7" s="53">
        <v>124.36</v>
      </c>
      <c r="H7" s="54">
        <v>96</v>
      </c>
      <c r="I7" s="54">
        <v>95</v>
      </c>
      <c r="J7" s="44">
        <v>73.6</v>
      </c>
      <c r="K7" s="42">
        <f t="shared" si="0"/>
        <v>110.39999999999999</v>
      </c>
      <c r="L7" s="175">
        <f t="shared" si="1"/>
        <v>520.76</v>
      </c>
      <c r="M7" s="108">
        <v>78.92</v>
      </c>
      <c r="N7" s="77">
        <f>71.7+M7</f>
        <v>150.62</v>
      </c>
      <c r="O7" s="43">
        <v>110.32</v>
      </c>
      <c r="P7" s="30">
        <f t="shared" si="2"/>
        <v>165.48</v>
      </c>
      <c r="Q7" s="93">
        <f t="shared" si="3"/>
        <v>836.86</v>
      </c>
    </row>
    <row r="8" spans="1:17" ht="14.25" customHeight="1">
      <c r="A8" s="12" t="s">
        <v>36</v>
      </c>
      <c r="B8" s="74">
        <v>1</v>
      </c>
      <c r="C8" s="117" t="s">
        <v>52</v>
      </c>
      <c r="D8" s="129" t="s">
        <v>14</v>
      </c>
      <c r="E8" s="51">
        <v>100</v>
      </c>
      <c r="F8" s="105">
        <v>59.63</v>
      </c>
      <c r="G8" s="170">
        <v>118.9</v>
      </c>
      <c r="H8" s="54">
        <v>98</v>
      </c>
      <c r="I8" s="54">
        <v>90</v>
      </c>
      <c r="J8" s="44">
        <v>72.5</v>
      </c>
      <c r="K8" s="100">
        <f t="shared" si="0"/>
        <v>108.75</v>
      </c>
      <c r="L8" s="174">
        <f t="shared" si="1"/>
        <v>515.65</v>
      </c>
      <c r="M8" s="108">
        <v>83.3</v>
      </c>
      <c r="N8" s="77">
        <f>76.8+83.3</f>
        <v>160.1</v>
      </c>
      <c r="O8" s="43">
        <v>107.02</v>
      </c>
      <c r="P8" s="30">
        <f t="shared" si="2"/>
        <v>160.53</v>
      </c>
      <c r="Q8" s="93">
        <f t="shared" si="3"/>
        <v>836.28</v>
      </c>
    </row>
    <row r="9" spans="1:17" ht="14.25" customHeight="1">
      <c r="A9" s="12" t="s">
        <v>37</v>
      </c>
      <c r="B9" s="74">
        <v>23</v>
      </c>
      <c r="C9" s="119" t="s">
        <v>56</v>
      </c>
      <c r="D9" s="129" t="s">
        <v>55</v>
      </c>
      <c r="E9" s="36">
        <v>100</v>
      </c>
      <c r="F9" s="105">
        <v>67.35</v>
      </c>
      <c r="G9" s="98">
        <v>132.55</v>
      </c>
      <c r="H9" s="54">
        <v>92</v>
      </c>
      <c r="I9" s="54">
        <v>90</v>
      </c>
      <c r="J9" s="44">
        <v>72.44</v>
      </c>
      <c r="K9" s="100">
        <f t="shared" si="0"/>
        <v>108.66</v>
      </c>
      <c r="L9" s="174">
        <f t="shared" si="1"/>
        <v>523.21</v>
      </c>
      <c r="M9" s="108">
        <v>78.3</v>
      </c>
      <c r="N9" s="77">
        <f>76.2+M9</f>
        <v>154.5</v>
      </c>
      <c r="O9" s="43">
        <v>103.3</v>
      </c>
      <c r="P9" s="30">
        <f t="shared" si="2"/>
        <v>154.95</v>
      </c>
      <c r="Q9" s="93">
        <f t="shared" si="3"/>
        <v>832.6600000000001</v>
      </c>
    </row>
    <row r="10" spans="1:17" ht="14.25" customHeight="1">
      <c r="A10" s="12" t="s">
        <v>38</v>
      </c>
      <c r="B10" s="74">
        <v>2</v>
      </c>
      <c r="C10" s="116" t="s">
        <v>29</v>
      </c>
      <c r="D10" s="125" t="s">
        <v>13</v>
      </c>
      <c r="E10" s="36">
        <v>95</v>
      </c>
      <c r="F10" s="105">
        <v>57.74</v>
      </c>
      <c r="G10" s="171">
        <v>110.92</v>
      </c>
      <c r="H10" s="54">
        <v>96</v>
      </c>
      <c r="I10" s="54">
        <v>90</v>
      </c>
      <c r="J10" s="43">
        <v>76.64</v>
      </c>
      <c r="K10" s="100">
        <f t="shared" si="0"/>
        <v>114.96000000000001</v>
      </c>
      <c r="L10" s="174">
        <f t="shared" si="1"/>
        <v>506.88</v>
      </c>
      <c r="M10" s="108">
        <v>82.18</v>
      </c>
      <c r="N10" s="77">
        <f>80.88+M10</f>
        <v>163.06</v>
      </c>
      <c r="O10" s="43">
        <v>105.68</v>
      </c>
      <c r="P10" s="30">
        <f t="shared" si="2"/>
        <v>158.52</v>
      </c>
      <c r="Q10" s="93">
        <f t="shared" si="3"/>
        <v>828.46</v>
      </c>
    </row>
    <row r="11" spans="1:17" ht="14.25" customHeight="1">
      <c r="A11" s="12" t="s">
        <v>39</v>
      </c>
      <c r="B11" s="74">
        <v>13</v>
      </c>
      <c r="C11" s="119" t="s">
        <v>27</v>
      </c>
      <c r="D11" s="129" t="s">
        <v>66</v>
      </c>
      <c r="E11" s="36">
        <v>100</v>
      </c>
      <c r="F11" s="105">
        <v>62.86</v>
      </c>
      <c r="G11" s="98">
        <v>125.4</v>
      </c>
      <c r="H11" s="54">
        <v>92</v>
      </c>
      <c r="I11" s="54">
        <v>95</v>
      </c>
      <c r="J11" s="43">
        <v>73.25</v>
      </c>
      <c r="K11" s="100">
        <f t="shared" si="0"/>
        <v>109.875</v>
      </c>
      <c r="L11" s="174">
        <f t="shared" si="1"/>
        <v>522.275</v>
      </c>
      <c r="M11" s="108">
        <v>75.6</v>
      </c>
      <c r="N11" s="77">
        <f>73.95+M11</f>
        <v>149.55</v>
      </c>
      <c r="O11" s="43">
        <v>100.78</v>
      </c>
      <c r="P11" s="30">
        <f t="shared" si="2"/>
        <v>151.17000000000002</v>
      </c>
      <c r="Q11" s="93">
        <f t="shared" si="3"/>
        <v>822.9950000000001</v>
      </c>
    </row>
    <row r="12" spans="1:17" ht="14.25" customHeight="1">
      <c r="A12" s="38" t="s">
        <v>40</v>
      </c>
      <c r="B12" s="74">
        <v>29</v>
      </c>
      <c r="C12" s="117" t="s">
        <v>77</v>
      </c>
      <c r="D12" s="129" t="s">
        <v>78</v>
      </c>
      <c r="E12" s="51">
        <v>95</v>
      </c>
      <c r="F12" s="47">
        <v>59</v>
      </c>
      <c r="G12" s="170">
        <v>117.46</v>
      </c>
      <c r="H12" s="133">
        <v>96</v>
      </c>
      <c r="I12" s="133">
        <v>100</v>
      </c>
      <c r="J12" s="157">
        <v>75.65</v>
      </c>
      <c r="K12" s="100">
        <f t="shared" si="0"/>
        <v>113.47500000000001</v>
      </c>
      <c r="L12" s="174">
        <f t="shared" si="1"/>
        <v>521.935</v>
      </c>
      <c r="M12" s="108">
        <v>75.3</v>
      </c>
      <c r="N12" s="77">
        <f>74.01+M12</f>
        <v>149.31</v>
      </c>
      <c r="O12" s="43">
        <v>97.12</v>
      </c>
      <c r="P12" s="30">
        <f t="shared" si="2"/>
        <v>145.68</v>
      </c>
      <c r="Q12" s="93">
        <f t="shared" si="3"/>
        <v>816.925</v>
      </c>
    </row>
    <row r="13" spans="1:17" ht="14.25" customHeight="1">
      <c r="A13" s="38" t="s">
        <v>41</v>
      </c>
      <c r="B13" s="74">
        <v>5</v>
      </c>
      <c r="C13" s="117" t="s">
        <v>107</v>
      </c>
      <c r="D13" s="125" t="s">
        <v>13</v>
      </c>
      <c r="E13" s="51">
        <v>95</v>
      </c>
      <c r="F13" s="104">
        <v>65</v>
      </c>
      <c r="G13" s="172">
        <v>128</v>
      </c>
      <c r="H13" s="55">
        <v>96</v>
      </c>
      <c r="I13" s="55">
        <v>80</v>
      </c>
      <c r="J13" s="43">
        <v>71.2</v>
      </c>
      <c r="K13" s="100">
        <f t="shared" si="0"/>
        <v>106.80000000000001</v>
      </c>
      <c r="L13" s="174">
        <f t="shared" si="1"/>
        <v>505.8</v>
      </c>
      <c r="M13" s="108">
        <v>77.72</v>
      </c>
      <c r="N13" s="77">
        <f>77.23+M13</f>
        <v>154.95</v>
      </c>
      <c r="O13" s="43">
        <v>100.77</v>
      </c>
      <c r="P13" s="30">
        <f t="shared" si="2"/>
        <v>151.155</v>
      </c>
      <c r="Q13" s="93">
        <f t="shared" si="3"/>
        <v>811.905</v>
      </c>
    </row>
    <row r="14" spans="1:17" ht="14.25" customHeight="1">
      <c r="A14" s="38" t="s">
        <v>42</v>
      </c>
      <c r="B14" s="74">
        <v>9</v>
      </c>
      <c r="C14" s="116" t="s">
        <v>85</v>
      </c>
      <c r="D14" s="125" t="s">
        <v>50</v>
      </c>
      <c r="E14" s="51">
        <v>85</v>
      </c>
      <c r="F14" s="104">
        <v>67.52</v>
      </c>
      <c r="G14" s="53">
        <v>130.29</v>
      </c>
      <c r="H14" s="55">
        <v>84</v>
      </c>
      <c r="I14" s="55">
        <v>95</v>
      </c>
      <c r="J14" s="43">
        <v>71.94</v>
      </c>
      <c r="K14" s="100">
        <f t="shared" si="0"/>
        <v>107.91</v>
      </c>
      <c r="L14" s="174">
        <f t="shared" si="1"/>
        <v>502.19999999999993</v>
      </c>
      <c r="M14" s="108">
        <v>76.32</v>
      </c>
      <c r="N14" s="77">
        <f>73.9+M14</f>
        <v>150.22</v>
      </c>
      <c r="O14" s="43">
        <v>101.6</v>
      </c>
      <c r="P14" s="30">
        <f t="shared" si="2"/>
        <v>152.39999999999998</v>
      </c>
      <c r="Q14" s="93">
        <f t="shared" si="3"/>
        <v>804.8199999999999</v>
      </c>
    </row>
    <row r="15" spans="1:17" ht="14.25" customHeight="1">
      <c r="A15" s="38" t="s">
        <v>43</v>
      </c>
      <c r="B15" s="74">
        <v>14</v>
      </c>
      <c r="C15" s="119" t="s">
        <v>57</v>
      </c>
      <c r="D15" s="125" t="s">
        <v>21</v>
      </c>
      <c r="E15" s="51">
        <v>100</v>
      </c>
      <c r="F15" s="104">
        <v>58.65</v>
      </c>
      <c r="G15" s="53">
        <v>117.25</v>
      </c>
      <c r="H15" s="55">
        <v>94</v>
      </c>
      <c r="I15" s="55">
        <v>95</v>
      </c>
      <c r="J15" s="43">
        <v>71.06</v>
      </c>
      <c r="K15" s="100">
        <f t="shared" si="0"/>
        <v>106.59</v>
      </c>
      <c r="L15" s="174">
        <f t="shared" si="1"/>
        <v>512.84</v>
      </c>
      <c r="M15" s="108">
        <v>73.8</v>
      </c>
      <c r="N15" s="77">
        <f>70.01+M15</f>
        <v>143.81</v>
      </c>
      <c r="O15" s="43">
        <v>98.26</v>
      </c>
      <c r="P15" s="30">
        <f t="shared" si="2"/>
        <v>147.39000000000001</v>
      </c>
      <c r="Q15" s="93">
        <f t="shared" si="3"/>
        <v>804.0400000000001</v>
      </c>
    </row>
    <row r="16" spans="1:17" ht="14.25" customHeight="1">
      <c r="A16" s="38" t="s">
        <v>44</v>
      </c>
      <c r="B16" s="74">
        <v>16</v>
      </c>
      <c r="C16" s="116" t="s">
        <v>59</v>
      </c>
      <c r="D16" s="125" t="s">
        <v>58</v>
      </c>
      <c r="E16" s="51">
        <v>95</v>
      </c>
      <c r="F16" s="104">
        <v>60.27</v>
      </c>
      <c r="G16" s="53">
        <v>117.56</v>
      </c>
      <c r="H16" s="55">
        <v>88</v>
      </c>
      <c r="I16" s="55">
        <v>95</v>
      </c>
      <c r="J16" s="43">
        <v>74.76</v>
      </c>
      <c r="K16" s="100">
        <f t="shared" si="0"/>
        <v>112.14000000000001</v>
      </c>
      <c r="L16" s="174">
        <f t="shared" si="1"/>
        <v>507.70000000000005</v>
      </c>
      <c r="M16" s="108">
        <v>73.3</v>
      </c>
      <c r="N16" s="77">
        <f>72.02+M16</f>
        <v>145.32</v>
      </c>
      <c r="O16" s="43">
        <v>96.74</v>
      </c>
      <c r="P16" s="30">
        <f t="shared" si="2"/>
        <v>145.10999999999999</v>
      </c>
      <c r="Q16" s="93">
        <f t="shared" si="3"/>
        <v>798.13</v>
      </c>
    </row>
    <row r="17" spans="1:17" ht="14.25" customHeight="1">
      <c r="A17" s="38" t="s">
        <v>45</v>
      </c>
      <c r="B17" s="74">
        <v>18</v>
      </c>
      <c r="C17" s="116" t="s">
        <v>109</v>
      </c>
      <c r="D17" s="129" t="s">
        <v>58</v>
      </c>
      <c r="E17" s="51">
        <v>95</v>
      </c>
      <c r="F17" s="104">
        <v>64.26</v>
      </c>
      <c r="G17" s="53">
        <v>126.29</v>
      </c>
      <c r="H17" s="55">
        <v>94</v>
      </c>
      <c r="I17" s="55">
        <v>95</v>
      </c>
      <c r="J17" s="43">
        <v>71.86</v>
      </c>
      <c r="K17" s="100">
        <f t="shared" si="0"/>
        <v>107.78999999999999</v>
      </c>
      <c r="L17" s="174">
        <f t="shared" si="1"/>
        <v>518.08</v>
      </c>
      <c r="M17" s="108">
        <v>64.44</v>
      </c>
      <c r="N17" s="77">
        <f>63.12+M17</f>
        <v>127.56</v>
      </c>
      <c r="O17" s="43">
        <v>95.84</v>
      </c>
      <c r="P17" s="30">
        <f t="shared" si="2"/>
        <v>143.76</v>
      </c>
      <c r="Q17" s="93">
        <f t="shared" si="3"/>
        <v>789.4000000000001</v>
      </c>
    </row>
    <row r="18" spans="1:17" ht="14.25" customHeight="1">
      <c r="A18" s="38" t="s">
        <v>46</v>
      </c>
      <c r="B18" s="74">
        <v>12</v>
      </c>
      <c r="C18" s="117" t="s">
        <v>54</v>
      </c>
      <c r="D18" s="125" t="s">
        <v>20</v>
      </c>
      <c r="E18" s="51">
        <v>100</v>
      </c>
      <c r="F18" s="104">
        <v>66</v>
      </c>
      <c r="G18" s="53">
        <v>131.8</v>
      </c>
      <c r="H18" s="55">
        <v>88</v>
      </c>
      <c r="I18" s="55">
        <v>95</v>
      </c>
      <c r="J18" s="43">
        <v>74.59</v>
      </c>
      <c r="K18" s="100">
        <f t="shared" si="0"/>
        <v>111.885</v>
      </c>
      <c r="L18" s="174">
        <f t="shared" si="1"/>
        <v>526.6850000000001</v>
      </c>
      <c r="M18" s="108">
        <v>63.3</v>
      </c>
      <c r="N18" s="77">
        <f>61.34+M18</f>
        <v>124.64</v>
      </c>
      <c r="O18" s="43">
        <v>91.24</v>
      </c>
      <c r="P18" s="30">
        <f t="shared" si="2"/>
        <v>136.85999999999999</v>
      </c>
      <c r="Q18" s="93">
        <f t="shared" si="3"/>
        <v>788.1850000000001</v>
      </c>
    </row>
    <row r="19" spans="1:17" ht="14.25" customHeight="1">
      <c r="A19" s="38" t="s">
        <v>47</v>
      </c>
      <c r="B19" s="74">
        <v>27</v>
      </c>
      <c r="C19" s="124" t="s">
        <v>105</v>
      </c>
      <c r="D19" s="129" t="s">
        <v>98</v>
      </c>
      <c r="E19" s="51">
        <v>95</v>
      </c>
      <c r="F19" s="104">
        <v>63.88</v>
      </c>
      <c r="G19" s="53">
        <v>125.82</v>
      </c>
      <c r="H19" s="55">
        <v>96</v>
      </c>
      <c r="I19" s="55">
        <v>85</v>
      </c>
      <c r="J19" s="43">
        <v>72.44</v>
      </c>
      <c r="K19" s="100">
        <f t="shared" si="0"/>
        <v>108.66</v>
      </c>
      <c r="L19" s="174">
        <f t="shared" si="1"/>
        <v>510.48</v>
      </c>
      <c r="M19" s="108">
        <v>66.22</v>
      </c>
      <c r="N19" s="77">
        <f>63.84+M19</f>
        <v>130.06</v>
      </c>
      <c r="O19" s="43">
        <v>97.45</v>
      </c>
      <c r="P19" s="30">
        <f t="shared" si="2"/>
        <v>146.175</v>
      </c>
      <c r="Q19" s="93">
        <f t="shared" si="3"/>
        <v>786.7149999999999</v>
      </c>
    </row>
    <row r="20" spans="1:17" ht="14.25" customHeight="1">
      <c r="A20" s="38" t="s">
        <v>48</v>
      </c>
      <c r="B20" s="74">
        <v>17</v>
      </c>
      <c r="C20" s="116" t="s">
        <v>94</v>
      </c>
      <c r="D20" s="129" t="s">
        <v>58</v>
      </c>
      <c r="E20" s="92">
        <v>90</v>
      </c>
      <c r="F20" s="104">
        <v>58.34</v>
      </c>
      <c r="G20" s="84">
        <v>116.36</v>
      </c>
      <c r="H20" s="55">
        <v>94</v>
      </c>
      <c r="I20" s="55">
        <v>90</v>
      </c>
      <c r="J20" s="43">
        <v>71.56</v>
      </c>
      <c r="K20" s="100">
        <f t="shared" si="0"/>
        <v>107.34</v>
      </c>
      <c r="L20" s="174">
        <f t="shared" si="1"/>
        <v>497.70000000000005</v>
      </c>
      <c r="M20" s="108">
        <v>73.38</v>
      </c>
      <c r="N20" s="77">
        <f>72+M20</f>
        <v>145.38</v>
      </c>
      <c r="O20" s="43">
        <v>93.73</v>
      </c>
      <c r="P20" s="30">
        <f t="shared" si="2"/>
        <v>140.595</v>
      </c>
      <c r="Q20" s="93">
        <f t="shared" si="3"/>
        <v>783.6750000000001</v>
      </c>
    </row>
    <row r="21" spans="1:17" ht="14.25" customHeight="1">
      <c r="A21" s="38" t="s">
        <v>49</v>
      </c>
      <c r="B21" s="74">
        <v>11</v>
      </c>
      <c r="C21" s="116" t="s">
        <v>51</v>
      </c>
      <c r="D21" s="129" t="s">
        <v>20</v>
      </c>
      <c r="E21" s="92">
        <v>85</v>
      </c>
      <c r="F21" s="104">
        <v>62</v>
      </c>
      <c r="G21" s="84">
        <v>122.64</v>
      </c>
      <c r="H21" s="144">
        <v>90</v>
      </c>
      <c r="I21" s="55">
        <v>100</v>
      </c>
      <c r="J21" s="43">
        <v>73.88</v>
      </c>
      <c r="K21" s="100">
        <f t="shared" si="0"/>
        <v>110.82</v>
      </c>
      <c r="L21" s="174">
        <f t="shared" si="1"/>
        <v>508.46</v>
      </c>
      <c r="M21" s="108">
        <v>65.43</v>
      </c>
      <c r="N21" s="77">
        <f>65.13+M21</f>
        <v>130.56</v>
      </c>
      <c r="O21" s="43">
        <v>93.74</v>
      </c>
      <c r="P21" s="30">
        <f t="shared" si="2"/>
        <v>140.60999999999999</v>
      </c>
      <c r="Q21" s="93">
        <f t="shared" si="3"/>
        <v>779.63</v>
      </c>
    </row>
    <row r="22" spans="1:17" ht="14.25" customHeight="1">
      <c r="A22" s="38" t="s">
        <v>63</v>
      </c>
      <c r="B22" s="74">
        <v>6</v>
      </c>
      <c r="C22" s="118" t="s">
        <v>28</v>
      </c>
      <c r="D22" s="129" t="s">
        <v>13</v>
      </c>
      <c r="E22" s="92">
        <v>90</v>
      </c>
      <c r="F22" s="104">
        <v>60.72</v>
      </c>
      <c r="G22" s="170">
        <v>119.52</v>
      </c>
      <c r="H22" s="55">
        <v>94</v>
      </c>
      <c r="I22" s="55">
        <v>85</v>
      </c>
      <c r="J22" s="43">
        <v>69</v>
      </c>
      <c r="K22" s="100">
        <f aca="true" t="shared" si="4" ref="K22:K34">J22*1.5</f>
        <v>103.5</v>
      </c>
      <c r="L22" s="174">
        <f aca="true" t="shared" si="5" ref="L22:L34">E22+G22+H22+I22+K22</f>
        <v>492.02</v>
      </c>
      <c r="M22" s="108">
        <v>65.5</v>
      </c>
      <c r="N22" s="77">
        <f>65.1+M22</f>
        <v>130.6</v>
      </c>
      <c r="O22" s="43">
        <v>90.58</v>
      </c>
      <c r="P22" s="30">
        <f aca="true" t="shared" si="6" ref="P22:P34">O22*1.5</f>
        <v>135.87</v>
      </c>
      <c r="Q22" s="93">
        <f aca="true" t="shared" si="7" ref="Q22:Q34">L22+N22+P22</f>
        <v>758.49</v>
      </c>
    </row>
    <row r="23" spans="1:17" ht="14.25" customHeight="1">
      <c r="A23" s="38" t="s">
        <v>64</v>
      </c>
      <c r="B23" s="74">
        <v>4</v>
      </c>
      <c r="C23" s="117" t="s">
        <v>30</v>
      </c>
      <c r="D23" s="129" t="s">
        <v>13</v>
      </c>
      <c r="E23" s="92">
        <v>80</v>
      </c>
      <c r="F23" s="104">
        <v>58.24</v>
      </c>
      <c r="G23" s="170">
        <v>115.52</v>
      </c>
      <c r="H23" s="55">
        <v>90</v>
      </c>
      <c r="I23" s="55">
        <v>75</v>
      </c>
      <c r="J23" s="43">
        <v>70</v>
      </c>
      <c r="K23" s="100">
        <f t="shared" si="4"/>
        <v>105</v>
      </c>
      <c r="L23" s="174">
        <f t="shared" si="5"/>
        <v>465.52</v>
      </c>
      <c r="M23" s="108">
        <v>74.04</v>
      </c>
      <c r="N23" s="77">
        <f>72.99+M23</f>
        <v>147.03</v>
      </c>
      <c r="O23" s="43">
        <v>97.18</v>
      </c>
      <c r="P23" s="30">
        <f t="shared" si="6"/>
        <v>145.77</v>
      </c>
      <c r="Q23" s="93">
        <f t="shared" si="7"/>
        <v>758.3199999999999</v>
      </c>
    </row>
    <row r="24" spans="1:17" ht="14.25" customHeight="1">
      <c r="A24" s="38" t="s">
        <v>65</v>
      </c>
      <c r="B24" s="74">
        <v>15</v>
      </c>
      <c r="C24" s="116" t="s">
        <v>106</v>
      </c>
      <c r="D24" s="125" t="s">
        <v>23</v>
      </c>
      <c r="E24" s="92">
        <v>80</v>
      </c>
      <c r="F24" s="104">
        <v>54.53</v>
      </c>
      <c r="G24" s="84">
        <v>109</v>
      </c>
      <c r="H24" s="55">
        <v>94</v>
      </c>
      <c r="I24" s="55">
        <v>85</v>
      </c>
      <c r="J24" s="43">
        <v>74.26</v>
      </c>
      <c r="K24" s="100">
        <f t="shared" si="4"/>
        <v>111.39000000000001</v>
      </c>
      <c r="L24" s="174">
        <f t="shared" si="5"/>
        <v>479.39</v>
      </c>
      <c r="M24" s="108">
        <v>69.8</v>
      </c>
      <c r="N24" s="77">
        <f>56.7+M24</f>
        <v>126.5</v>
      </c>
      <c r="O24" s="43">
        <v>99.46</v>
      </c>
      <c r="P24" s="30">
        <f t="shared" si="6"/>
        <v>149.19</v>
      </c>
      <c r="Q24" s="93">
        <f t="shared" si="7"/>
        <v>755.0799999999999</v>
      </c>
    </row>
    <row r="25" spans="1:17" ht="14.25" customHeight="1">
      <c r="A25" s="38" t="s">
        <v>67</v>
      </c>
      <c r="B25" s="74">
        <v>30</v>
      </c>
      <c r="C25" s="117" t="s">
        <v>101</v>
      </c>
      <c r="D25" s="129" t="s">
        <v>13</v>
      </c>
      <c r="E25" s="92">
        <v>80</v>
      </c>
      <c r="F25" s="43">
        <v>60</v>
      </c>
      <c r="G25" s="170">
        <v>118.1</v>
      </c>
      <c r="H25" s="133">
        <v>90</v>
      </c>
      <c r="I25" s="133">
        <v>85</v>
      </c>
      <c r="J25" s="157">
        <v>68.92</v>
      </c>
      <c r="K25" s="30">
        <f t="shared" si="4"/>
        <v>103.38</v>
      </c>
      <c r="L25" s="174">
        <f t="shared" si="5"/>
        <v>476.48</v>
      </c>
      <c r="M25" s="108">
        <v>66</v>
      </c>
      <c r="N25" s="81">
        <f>63.67+M25</f>
        <v>129.67000000000002</v>
      </c>
      <c r="O25" s="43">
        <v>90.86</v>
      </c>
      <c r="P25" s="30">
        <f t="shared" si="6"/>
        <v>136.29</v>
      </c>
      <c r="Q25" s="93">
        <f t="shared" si="7"/>
        <v>742.44</v>
      </c>
    </row>
    <row r="26" spans="1:17" ht="14.25" customHeight="1">
      <c r="A26" s="38" t="s">
        <v>68</v>
      </c>
      <c r="B26" s="114">
        <v>28</v>
      </c>
      <c r="C26" s="131" t="s">
        <v>104</v>
      </c>
      <c r="D26" s="129" t="s">
        <v>98</v>
      </c>
      <c r="E26" s="115">
        <v>95</v>
      </c>
      <c r="F26" s="105">
        <v>54.94</v>
      </c>
      <c r="G26" s="98">
        <v>109.48</v>
      </c>
      <c r="H26" s="99">
        <v>90</v>
      </c>
      <c r="I26" s="99">
        <v>90</v>
      </c>
      <c r="J26" s="47">
        <v>67.63</v>
      </c>
      <c r="K26" s="30">
        <f t="shared" si="4"/>
        <v>101.445</v>
      </c>
      <c r="L26" s="174">
        <f t="shared" si="5"/>
        <v>485.925</v>
      </c>
      <c r="M26" s="108">
        <v>51.56</v>
      </c>
      <c r="N26" s="81">
        <f>51.12+M26</f>
        <v>102.68</v>
      </c>
      <c r="O26" s="43">
        <v>88.99</v>
      </c>
      <c r="P26" s="30">
        <f t="shared" si="6"/>
        <v>133.48499999999999</v>
      </c>
      <c r="Q26" s="93">
        <f t="shared" si="7"/>
        <v>722.09</v>
      </c>
    </row>
    <row r="27" spans="1:17" ht="14.25" customHeight="1">
      <c r="A27" s="38" t="s">
        <v>69</v>
      </c>
      <c r="B27" s="114">
        <v>21</v>
      </c>
      <c r="C27" s="117" t="s">
        <v>95</v>
      </c>
      <c r="D27" s="129" t="s">
        <v>58</v>
      </c>
      <c r="E27" s="115">
        <v>85</v>
      </c>
      <c r="F27" s="105">
        <v>56.14</v>
      </c>
      <c r="G27" s="98">
        <v>109.08</v>
      </c>
      <c r="H27" s="99">
        <v>82</v>
      </c>
      <c r="I27" s="99">
        <v>70</v>
      </c>
      <c r="J27" s="47">
        <v>67</v>
      </c>
      <c r="K27" s="30">
        <f t="shared" si="4"/>
        <v>100.5</v>
      </c>
      <c r="L27" s="174">
        <f t="shared" si="5"/>
        <v>446.58</v>
      </c>
      <c r="M27" s="108">
        <v>66.42</v>
      </c>
      <c r="N27" s="81">
        <f>66.3+M27</f>
        <v>132.72</v>
      </c>
      <c r="O27" s="43">
        <v>94.6</v>
      </c>
      <c r="P27" s="30">
        <f t="shared" si="6"/>
        <v>141.89999999999998</v>
      </c>
      <c r="Q27" s="93">
        <f t="shared" si="7"/>
        <v>721.1999999999999</v>
      </c>
    </row>
    <row r="28" spans="1:17" ht="14.25" customHeight="1">
      <c r="A28" s="38" t="s">
        <v>72</v>
      </c>
      <c r="B28" s="114">
        <v>26</v>
      </c>
      <c r="C28" s="124" t="s">
        <v>97</v>
      </c>
      <c r="D28" s="129" t="s">
        <v>98</v>
      </c>
      <c r="E28" s="115">
        <v>95</v>
      </c>
      <c r="F28" s="105">
        <v>53.31</v>
      </c>
      <c r="G28" s="98">
        <v>105.17</v>
      </c>
      <c r="H28" s="99">
        <v>88</v>
      </c>
      <c r="I28" s="99">
        <v>65</v>
      </c>
      <c r="J28" s="47">
        <v>66.72</v>
      </c>
      <c r="K28" s="30">
        <f t="shared" si="4"/>
        <v>100.08</v>
      </c>
      <c r="L28" s="174">
        <f t="shared" si="5"/>
        <v>453.25</v>
      </c>
      <c r="M28" s="108">
        <v>70.1</v>
      </c>
      <c r="N28" s="81">
        <f>69.36+M28</f>
        <v>139.45999999999998</v>
      </c>
      <c r="O28" s="43">
        <v>85.22</v>
      </c>
      <c r="P28" s="30">
        <f t="shared" si="6"/>
        <v>127.83</v>
      </c>
      <c r="Q28" s="93">
        <f t="shared" si="7"/>
        <v>720.5400000000001</v>
      </c>
    </row>
    <row r="29" spans="1:17" ht="14.25" customHeight="1">
      <c r="A29" s="38" t="s">
        <v>73</v>
      </c>
      <c r="B29" s="114">
        <v>19</v>
      </c>
      <c r="C29" s="116" t="s">
        <v>60</v>
      </c>
      <c r="D29" s="129" t="s">
        <v>58</v>
      </c>
      <c r="E29" s="115">
        <v>75</v>
      </c>
      <c r="F29" s="105">
        <v>53.54</v>
      </c>
      <c r="G29" s="98">
        <v>106.18</v>
      </c>
      <c r="H29" s="99">
        <v>80</v>
      </c>
      <c r="I29" s="99">
        <v>65</v>
      </c>
      <c r="J29" s="47">
        <v>69</v>
      </c>
      <c r="K29" s="30">
        <f t="shared" si="4"/>
        <v>103.5</v>
      </c>
      <c r="L29" s="174">
        <f t="shared" si="5"/>
        <v>429.68</v>
      </c>
      <c r="M29" s="108">
        <v>70.8</v>
      </c>
      <c r="N29" s="81">
        <f>68.5+M29</f>
        <v>139.3</v>
      </c>
      <c r="O29" s="43">
        <v>98.87</v>
      </c>
      <c r="P29" s="30">
        <f t="shared" si="6"/>
        <v>148.305</v>
      </c>
      <c r="Q29" s="93">
        <f t="shared" si="7"/>
        <v>717.2850000000001</v>
      </c>
    </row>
    <row r="30" spans="1:17" ht="14.25" customHeight="1">
      <c r="A30" s="38" t="s">
        <v>86</v>
      </c>
      <c r="B30" s="114">
        <v>24</v>
      </c>
      <c r="C30" s="117" t="s">
        <v>84</v>
      </c>
      <c r="D30" s="129" t="s">
        <v>71</v>
      </c>
      <c r="E30" s="115">
        <v>90</v>
      </c>
      <c r="F30" s="105">
        <v>56.53</v>
      </c>
      <c r="G30" s="98">
        <v>108.34</v>
      </c>
      <c r="H30" s="148">
        <v>78</v>
      </c>
      <c r="I30" s="121">
        <v>85</v>
      </c>
      <c r="J30" s="47">
        <v>66.78</v>
      </c>
      <c r="K30" s="30">
        <f t="shared" si="4"/>
        <v>100.17</v>
      </c>
      <c r="L30" s="174">
        <f t="shared" si="5"/>
        <v>461.51000000000005</v>
      </c>
      <c r="M30" s="108">
        <v>53.43</v>
      </c>
      <c r="N30" s="81">
        <f>51.3+M30</f>
        <v>104.72999999999999</v>
      </c>
      <c r="O30" s="43">
        <v>87.7</v>
      </c>
      <c r="P30" s="30">
        <f t="shared" si="6"/>
        <v>131.55</v>
      </c>
      <c r="Q30" s="93">
        <f t="shared" si="7"/>
        <v>697.79</v>
      </c>
    </row>
    <row r="31" spans="1:17" ht="14.25" customHeight="1">
      <c r="A31" s="38" t="s">
        <v>87</v>
      </c>
      <c r="B31" s="114">
        <v>20</v>
      </c>
      <c r="C31" s="116" t="s">
        <v>61</v>
      </c>
      <c r="D31" s="129" t="s">
        <v>58</v>
      </c>
      <c r="E31" s="92">
        <v>70</v>
      </c>
      <c r="F31" s="104">
        <v>50.27</v>
      </c>
      <c r="G31" s="84">
        <v>98.75</v>
      </c>
      <c r="H31" s="149">
        <v>86</v>
      </c>
      <c r="I31" s="121">
        <v>85</v>
      </c>
      <c r="J31" s="43">
        <v>64.36</v>
      </c>
      <c r="K31" s="30">
        <f t="shared" si="4"/>
        <v>96.53999999999999</v>
      </c>
      <c r="L31" s="174">
        <f t="shared" si="5"/>
        <v>436.28999999999996</v>
      </c>
      <c r="M31" s="108">
        <v>61.5</v>
      </c>
      <c r="N31" s="81">
        <f>60.35+M31</f>
        <v>121.85</v>
      </c>
      <c r="O31" s="43">
        <v>91.15</v>
      </c>
      <c r="P31" s="30">
        <f t="shared" si="6"/>
        <v>136.72500000000002</v>
      </c>
      <c r="Q31" s="93">
        <f t="shared" si="7"/>
        <v>694.865</v>
      </c>
    </row>
    <row r="32" spans="1:17" ht="14.25" customHeight="1">
      <c r="A32" s="38" t="s">
        <v>88</v>
      </c>
      <c r="B32" s="74">
        <v>31</v>
      </c>
      <c r="C32" s="147" t="s">
        <v>80</v>
      </c>
      <c r="D32" s="167" t="s">
        <v>13</v>
      </c>
      <c r="E32" s="36">
        <v>85</v>
      </c>
      <c r="F32" s="43">
        <v>47.1</v>
      </c>
      <c r="G32" s="170">
        <v>91.9</v>
      </c>
      <c r="H32" s="150">
        <v>82</v>
      </c>
      <c r="I32" s="27">
        <v>90</v>
      </c>
      <c r="J32" s="157">
        <v>66.6</v>
      </c>
      <c r="K32" s="30">
        <f t="shared" si="4"/>
        <v>99.89999999999999</v>
      </c>
      <c r="L32" s="174">
        <f t="shared" si="5"/>
        <v>448.79999999999995</v>
      </c>
      <c r="M32" s="108">
        <v>56.2</v>
      </c>
      <c r="N32" s="81">
        <f>54.9+M32</f>
        <v>111.1</v>
      </c>
      <c r="O32" s="43">
        <v>80</v>
      </c>
      <c r="P32" s="30">
        <f t="shared" si="6"/>
        <v>120</v>
      </c>
      <c r="Q32" s="93">
        <f t="shared" si="7"/>
        <v>679.9</v>
      </c>
    </row>
    <row r="33" spans="1:17" ht="14.25" customHeight="1">
      <c r="A33" s="38" t="s">
        <v>89</v>
      </c>
      <c r="B33" s="74">
        <v>32</v>
      </c>
      <c r="C33" s="147" t="s">
        <v>79</v>
      </c>
      <c r="D33" s="129" t="s">
        <v>13</v>
      </c>
      <c r="E33" s="50">
        <v>90</v>
      </c>
      <c r="F33" s="135">
        <v>55.36</v>
      </c>
      <c r="G33" s="187">
        <v>108.8</v>
      </c>
      <c r="H33" s="151">
        <v>78</v>
      </c>
      <c r="I33" s="27">
        <v>70</v>
      </c>
      <c r="J33" s="47">
        <v>59.1</v>
      </c>
      <c r="K33" s="30">
        <f t="shared" si="4"/>
        <v>88.65</v>
      </c>
      <c r="L33" s="174">
        <f t="shared" si="5"/>
        <v>435.45000000000005</v>
      </c>
      <c r="M33" s="108">
        <v>57.3</v>
      </c>
      <c r="N33" s="81">
        <f>56+M33</f>
        <v>113.3</v>
      </c>
      <c r="O33" s="43">
        <v>83.33</v>
      </c>
      <c r="P33" s="30">
        <f t="shared" si="6"/>
        <v>124.995</v>
      </c>
      <c r="Q33" s="93">
        <f t="shared" si="7"/>
        <v>673.745</v>
      </c>
    </row>
    <row r="34" spans="1:17" ht="14.25" customHeight="1">
      <c r="A34" s="38" t="s">
        <v>145</v>
      </c>
      <c r="B34" s="74">
        <v>25</v>
      </c>
      <c r="C34" s="117" t="s">
        <v>70</v>
      </c>
      <c r="D34" s="168" t="s">
        <v>71</v>
      </c>
      <c r="E34" s="36">
        <v>80</v>
      </c>
      <c r="F34" s="104">
        <v>56.66</v>
      </c>
      <c r="G34" s="84">
        <v>112.54</v>
      </c>
      <c r="H34" s="152">
        <v>72</v>
      </c>
      <c r="I34" s="121">
        <v>85</v>
      </c>
      <c r="J34" s="43">
        <v>84.65</v>
      </c>
      <c r="K34" s="30">
        <f t="shared" si="4"/>
        <v>126.97500000000001</v>
      </c>
      <c r="L34" s="174">
        <f t="shared" si="5"/>
        <v>476.51500000000004</v>
      </c>
      <c r="M34" s="108">
        <v>69.9</v>
      </c>
      <c r="N34" s="81">
        <v>139.6</v>
      </c>
      <c r="O34" s="43">
        <v>0</v>
      </c>
      <c r="P34" s="30">
        <f t="shared" si="6"/>
        <v>0</v>
      </c>
      <c r="Q34" s="93">
        <f t="shared" si="7"/>
        <v>616.115</v>
      </c>
    </row>
    <row r="35" spans="1:17" ht="15.75" customHeight="1" thickBot="1">
      <c r="A35" s="13" t="s">
        <v>146</v>
      </c>
      <c r="B35" s="76">
        <v>3</v>
      </c>
      <c r="C35" s="132" t="s">
        <v>32</v>
      </c>
      <c r="D35" s="127" t="s">
        <v>13</v>
      </c>
      <c r="E35" s="34">
        <v>90</v>
      </c>
      <c r="F35" s="106">
        <v>58.8</v>
      </c>
      <c r="G35" s="173">
        <v>115</v>
      </c>
      <c r="H35" s="153">
        <v>86</v>
      </c>
      <c r="I35" s="154">
        <v>85</v>
      </c>
      <c r="J35" s="46">
        <v>0</v>
      </c>
      <c r="K35" s="31">
        <f t="shared" si="0"/>
        <v>0</v>
      </c>
      <c r="L35" s="176">
        <f t="shared" si="1"/>
        <v>376</v>
      </c>
      <c r="M35" s="109">
        <v>74.36</v>
      </c>
      <c r="N35" s="80">
        <f>74+M35</f>
        <v>148.36</v>
      </c>
      <c r="O35" s="46">
        <v>0</v>
      </c>
      <c r="P35" s="31">
        <f t="shared" si="2"/>
        <v>0</v>
      </c>
      <c r="Q35" s="94">
        <f t="shared" si="3"/>
        <v>524.36</v>
      </c>
    </row>
    <row r="36" spans="1:17" ht="14.25" customHeight="1">
      <c r="A36" s="65"/>
      <c r="B36" s="64"/>
      <c r="C36" s="64"/>
      <c r="D36" s="64"/>
      <c r="E36" s="65"/>
      <c r="F36" s="68"/>
      <c r="G36" s="69"/>
      <c r="H36" s="67"/>
      <c r="I36" s="64"/>
      <c r="J36" s="65"/>
      <c r="K36" s="68"/>
      <c r="L36" s="69"/>
      <c r="M36" s="67"/>
      <c r="N36" s="72"/>
      <c r="O36" s="67"/>
      <c r="P36" s="68"/>
      <c r="Q36" s="73"/>
    </row>
    <row r="37" spans="1:14" ht="13.5" customHeight="1">
      <c r="A37" s="102" t="s">
        <v>120</v>
      </c>
      <c r="J37" s="101" t="s">
        <v>119</v>
      </c>
      <c r="N37" s="71"/>
    </row>
  </sheetData>
  <sheetProtection/>
  <printOptions/>
  <pageMargins left="0.5905511811023623" right="0.5905511811023623" top="0.3937007874015748" bottom="0.3937007874015748" header="0" footer="0"/>
  <pageSetup horizontalDpi="600" verticalDpi="600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Šula</dc:creator>
  <cp:keywords/>
  <dc:description/>
  <cp:lastModifiedBy>REDITEL</cp:lastModifiedBy>
  <cp:lastPrinted>2015-09-30T06:19:04Z</cp:lastPrinted>
  <dcterms:created xsi:type="dcterms:W3CDTF">2001-06-23T04:48:01Z</dcterms:created>
  <dcterms:modified xsi:type="dcterms:W3CDTF">2015-09-30T06:19:10Z</dcterms:modified>
  <cp:category/>
  <cp:version/>
  <cp:contentType/>
  <cp:contentStatus/>
</cp:coreProperties>
</file>